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fsd\VADOŠĀ IESTĀDE\ES FONDU STRATĒĢIJAS DEPARTAMENTS\UIPN\24_RRF\RRF_plans\01_ANM plāns\3.versija\EXCEL TABULU APKOPOJUMI 21122020\"/>
    </mc:Choice>
  </mc:AlternateContent>
  <bookViews>
    <workbookView xWindow="0" yWindow="0" windowWidth="28800" windowHeight="12300" tabRatio="704" activeTab="5"/>
  </bookViews>
  <sheets>
    <sheet name="1_Klimats " sheetId="13" r:id="rId1"/>
    <sheet name="2_Digi " sheetId="14" r:id="rId2"/>
    <sheet name="3_Nevienlīdzība " sheetId="15" r:id="rId3"/>
    <sheet name="4_Veselība" sheetId="16" r:id="rId4"/>
    <sheet name="5_Ekonomika" sheetId="17" r:id="rId5"/>
    <sheet name="6_Likuma vara" sheetId="18"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3" l="1"/>
  <c r="E11" i="13"/>
  <c r="E16" i="13"/>
  <c r="E7" i="14"/>
  <c r="E9" i="14"/>
  <c r="E12" i="14"/>
  <c r="E16" i="14"/>
  <c r="E22" i="14"/>
  <c r="E25" i="14"/>
  <c r="E29" i="14"/>
  <c r="E7" i="15"/>
  <c r="E12" i="15"/>
  <c r="E11" i="17"/>
  <c r="E7" i="17"/>
  <c r="E16" i="18" l="1"/>
  <c r="L14" i="18"/>
  <c r="L15" i="18"/>
  <c r="L9" i="18"/>
  <c r="B20" i="13" l="1"/>
  <c r="E17" i="15" l="1"/>
  <c r="L11" i="16" l="1"/>
  <c r="K11" i="16"/>
  <c r="J11" i="16"/>
  <c r="I11" i="16"/>
  <c r="H11" i="16"/>
  <c r="G11" i="16"/>
  <c r="E11" i="16" s="1"/>
  <c r="L8" i="16"/>
  <c r="K8" i="16"/>
  <c r="J8" i="16"/>
  <c r="I8" i="16"/>
  <c r="H8" i="16"/>
  <c r="G8" i="16"/>
  <c r="E8" i="16"/>
  <c r="E6" i="16"/>
  <c r="E13" i="18" l="1"/>
  <c r="E12" i="18"/>
  <c r="E10" i="18"/>
  <c r="E8" i="18"/>
  <c r="E6" i="18" s="1"/>
  <c r="E11" i="18" l="1"/>
  <c r="L11" i="14"/>
  <c r="K11" i="14"/>
  <c r="J11" i="14"/>
  <c r="I11" i="14"/>
  <c r="H11" i="14"/>
  <c r="L14" i="14"/>
  <c r="K14" i="14"/>
  <c r="J14" i="14"/>
  <c r="I14" i="14"/>
  <c r="H14" i="14"/>
  <c r="L13" i="14"/>
  <c r="K13" i="14"/>
  <c r="J13" i="14"/>
  <c r="I13" i="14"/>
  <c r="H13" i="14"/>
  <c r="L10" i="14"/>
  <c r="K10" i="14"/>
  <c r="J10" i="14"/>
  <c r="I10" i="14"/>
  <c r="H10" i="14"/>
  <c r="J8" i="14"/>
  <c r="K8" i="14"/>
  <c r="L8" i="14"/>
  <c r="I8" i="14"/>
  <c r="H8" i="14"/>
  <c r="L23" i="14" l="1"/>
  <c r="E14" i="16" l="1"/>
  <c r="E13" i="16"/>
  <c r="E12" i="16"/>
  <c r="E10" i="16"/>
  <c r="E9" i="16"/>
  <c r="E7" i="16"/>
  <c r="H31" i="14" l="1"/>
  <c r="I31" i="14"/>
  <c r="J31" i="14"/>
  <c r="K31" i="14"/>
  <c r="L31" i="14"/>
  <c r="H30" i="14"/>
  <c r="I30" i="14"/>
  <c r="J30" i="14"/>
  <c r="K30" i="14"/>
  <c r="L30" i="14"/>
  <c r="O9" i="17" l="1"/>
  <c r="O8" i="17"/>
</calcChain>
</file>

<file path=xl/sharedStrings.xml><?xml version="1.0" encoding="utf-8"?>
<sst xmlns="http://schemas.openxmlformats.org/spreadsheetml/2006/main" count="395" uniqueCount="167">
  <si>
    <t>Relevant time period</t>
  </si>
  <si>
    <t>from other EU programmes</t>
  </si>
  <si>
    <t>specify the EU programmes and breakdown by programme if relevant (e.g. regional operational programme)</t>
  </si>
  <si>
    <t>Total estimated costs for which funding from the RRF is requested (mn/bn national currency, e.g. mn EUR)</t>
  </si>
  <si>
    <t>Component (name)</t>
  </si>
  <si>
    <t>Investment/Reform (short description or cross-reference)</t>
  </si>
  <si>
    <t>Funding from other sources (as requested by Art. 8 in the Regulation)</t>
  </si>
  <si>
    <t>COFOG level 2 category / or type of revenue (if relevant, e.g. tax expenditure)</t>
  </si>
  <si>
    <t>If available: Total estimated cost by year (mn/bn national currency/EUR)</t>
  </si>
  <si>
    <t>from the national budget</t>
  </si>
  <si>
    <t>Other sources (please specify)</t>
  </si>
  <si>
    <t>mn.bn nat. currency</t>
  </si>
  <si>
    <t>Table 3. Estimated cost of the plan</t>
  </si>
  <si>
    <t>Q3 2021 - Q4 2026</t>
  </si>
  <si>
    <t>ERAF 2021 - 2027</t>
  </si>
  <si>
    <t>Q1 2023 - Q4 2026</t>
  </si>
  <si>
    <t>Q4 2022</t>
  </si>
  <si>
    <t>-</t>
  </si>
  <si>
    <t>n/a</t>
  </si>
  <si>
    <t>Altum līdzfinansējums 90 milj. EUR</t>
  </si>
  <si>
    <t>Q1 2022 - Q4 2026</t>
  </si>
  <si>
    <t>Q1 2022 - Q4 2025</t>
  </si>
  <si>
    <t>Komercbanku aizdevumi ap 50 milj. EUR</t>
  </si>
  <si>
    <t>2021-2026</t>
  </si>
  <si>
    <t>2021 - 2026</t>
  </si>
  <si>
    <t>78000000 (105010000)</t>
  </si>
  <si>
    <t>ESIF 2014-2020:SAM 8.4.1. SAM, SAM pasākums 1.2.2.1., 1.2.2.3.,  SAM 7.1.1. ESIF 2021-2027 SAM 4.2.4., SAM pasākums 4.3.3.1.</t>
  </si>
  <si>
    <t>Q1 2022 - Q2 2026</t>
  </si>
  <si>
    <t>Q1 2023 - Q2 2026</t>
  </si>
  <si>
    <t>Q3 2021 - Q2 2026</t>
  </si>
  <si>
    <t>Digital Europe Programme co-financing</t>
  </si>
  <si>
    <t>2022-2025</t>
  </si>
  <si>
    <t>Darbības programmas Latvijai 2021.-2027.gadam 2.1.1.SAM "Energoefektivitātes veicināšana un siltumnīcefekta gāzu emisiju samazināšana" (norādītais finansējums ir ERAF daļa)</t>
  </si>
  <si>
    <t>2022-2026</t>
  </si>
  <si>
    <t>Darbības programmas Latvijai 2021.-2027.gadam 1.3.1.SAM "Izmantot digitalizācijas priekšrocības pilsoņiem, uzņēmumiem un valdībām" (norādītais finansējums ir ERAF daļa)</t>
  </si>
  <si>
    <t>Darbības programmas Latvijai 2021.-2027.gadam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(norādītais finansējums ir ERAF daļa)</t>
  </si>
  <si>
    <t>Digitālā transformācija (VARAM)</t>
  </si>
  <si>
    <t>2022-2026(1/2)</t>
  </si>
  <si>
    <t>2021-2024</t>
  </si>
  <si>
    <t>70000000
PPP</t>
  </si>
  <si>
    <t>2021-2023</t>
  </si>
  <si>
    <t>2022-2024</t>
  </si>
  <si>
    <t>2021-2028</t>
  </si>
  <si>
    <t xml:space="preserve">n/a </t>
  </si>
  <si>
    <t xml:space="preserve">01.12 FINANCIAL AND FISCAL AFFAIRS/
Finanšu un fiskālās lietas </t>
  </si>
  <si>
    <t>Digitālā transformācija (SM)</t>
  </si>
  <si>
    <t>2021-2022</t>
  </si>
  <si>
    <t>6 325 501 (IDF)</t>
  </si>
  <si>
    <t>10 586 124 (EEZ)</t>
  </si>
  <si>
    <t>450 000 (EEZ)</t>
  </si>
  <si>
    <t>Likuma vara (IeM)</t>
  </si>
  <si>
    <t>Veselība</t>
  </si>
  <si>
    <t>ERAF</t>
  </si>
  <si>
    <t>EU Cohesion policy operational programme 2021-2027</t>
  </si>
  <si>
    <t>Likuma vara (VK)</t>
  </si>
  <si>
    <t>Nevienlīdzības mazināšana (VARAM)</t>
  </si>
  <si>
    <t>2023-2025</t>
  </si>
  <si>
    <t>Nevienlīdzības mazināšana (LM)</t>
  </si>
  <si>
    <t xml:space="preserve"> -   € </t>
  </si>
  <si>
    <t>Nevienlīdzības mazināšana (EM)</t>
  </si>
  <si>
    <t>Ekonomikas transformācija un
produktivitātes reforma (EM)</t>
  </si>
  <si>
    <t>Ekonomikas transformācija un produktivitātes reforma (IZM)</t>
  </si>
  <si>
    <t>Klimata pārmaiņas (EM)</t>
  </si>
  <si>
    <t>Klimata pārmaiņas (ZM)</t>
  </si>
  <si>
    <t>Klimata pārmaiņas (VARAM)</t>
  </si>
  <si>
    <t>Klimata pārmaiņas  (IeM)</t>
  </si>
  <si>
    <t>Digitālā transformācija (EM)</t>
  </si>
  <si>
    <t>Digitālā transformācija (IZM)</t>
  </si>
  <si>
    <t xml:space="preserve"> Likuma vara (VID)</t>
  </si>
  <si>
    <t>Likuma vara (TM)</t>
  </si>
  <si>
    <t>Likuma vara (FM)</t>
  </si>
  <si>
    <t xml:space="preserve">2022-2026
</t>
  </si>
  <si>
    <t>Investīcijas 2.4.1.1.i.: Pasīvās infrastruktūras izbūve Via Baltica koridorā 5G pārklājuma nodrošināšanai (SM)</t>
  </si>
  <si>
    <t>Investīcijas 2.4.1.2.i.: Platjoslas jeb ļoti augstas veiktspējas tīklu “pēdējās jūdzes” infrastruktūras attīstībā</t>
  </si>
  <si>
    <t>Darbības programmas Latvijai 2021.-2027.gadam 3.1.1.SAM</t>
  </si>
  <si>
    <t>Investīcija 4.1.1.1.i.: Atbalsts ārstniecības iestāžu pielāgošanai integrētu veselības aprūpes pakalpojumu sniegšanai cilvēkresursu pieejamības vietās</t>
  </si>
  <si>
    <t>Investīcija 4.1.2.1.i.: Atbalsts ārstniecības iestāžu noturības stiprināšanai un gatavībai epidemioloģiskām krīzēm</t>
  </si>
  <si>
    <t>Investīcija 4.1.2.2.i.: Uzlabot vides pieejamību ārstniecības iestādēs</t>
  </si>
  <si>
    <t>Investīcija 4.1.3.1.i.: Atbalsts izmaiņām veselības aprūpes sniegtajos pakalpojumos, uzlabojot to efektivitāti</t>
  </si>
  <si>
    <t>Investīcija 4.1.3.2.i.: Īstenot medicīnas izglītības sistēmas attīstības modeļa ieviešanu</t>
  </si>
  <si>
    <t>Investicija 2.1.1.1.i.: Pārvaldes modernizācija un pakalpojumu digitālā transformācija, tai skaitā uzņēmējdarbības vide</t>
  </si>
  <si>
    <t>Investīcija 2.1.2.1.i.: Pārvaldes atbalsta centrālās sistēmas; (VARAM)</t>
  </si>
  <si>
    <t>Investīcija 2.1.2.2.i.: Latvijas nacionālais federētais mākonis. (VARAM)</t>
  </si>
  <si>
    <t>Investīcija 2.1.3.1.i.: Datu pārvaldība (VARAM)</t>
  </si>
  <si>
    <t>Investīcija 2.1.3.2.i.: Tautsaimniecības platforma (VARAM)</t>
  </si>
  <si>
    <t>Investīcija 2.2.1.1.i.: Atbalsts Digitālo inovāciju centru un reģionālo digitālo aģentu tīkla izveidei (EM)</t>
  </si>
  <si>
    <t>Investīcija 2.2.1.2.i.: Atbalsts procesu digitalizācijai komercdarbībā produktivitātes paaugstināšanai (EM)</t>
  </si>
  <si>
    <t>Investīcija 2.2.1.4.i.: Finanšu instrumenti (aizdevumi ar granta elementu) komersantu Digitālās transformācijas veicināšanai (EM)</t>
  </si>
  <si>
    <t>Investīcija 2.2.1.3.i.: Atbalsts jaunu produktu un pakalpojumu ieviešanai uzņēmējdarbībā (EM)</t>
  </si>
  <si>
    <t>Investīcijas 2.3.1.1.i.: Nacionāla līmeņa programmas ieviešana augsta līmeņa digitālo prasmju apguvei (IZM)</t>
  </si>
  <si>
    <t>Investīcija 2.3.1.2.i.: Uzņēmumu digitālo pamatprasmju attīstība (EM)</t>
  </si>
  <si>
    <t>Investīcija 2.3.2.1.i.: Sabiedrības digitālo pamatprasmju attīstība un sabiedrības, īpaši jauniešu tehnoloģiju jaunrades spēju attīstība un atbalsts. (VARAM)</t>
  </si>
  <si>
    <t>Investīcija 2.3.2.2.i.: Valsts un pašvaldību digitālās transformācijas prasmju un spēju attīstība. (VARAM)</t>
  </si>
  <si>
    <t>Nevienlīdzības mazināšana (IZM)</t>
  </si>
  <si>
    <t>Darbības programmas Latvijai 2021.-2027.gadam 4.2.2.SAM "Uzlabot izglītības un mācību sistēmu kvalitāti, efektivitāti un atbilstību darba tirgum, lai atbalstītu pamatprasmju, tostarp digitālo prasmju, apguvi"</t>
  </si>
  <si>
    <t>Reformu virziens 3.1.: Reģionālā politika</t>
  </si>
  <si>
    <t>Investīcija 6.2.1.3.i.: Tiesnešu, prokuroru un izmeklētāju mācību centrs</t>
  </si>
  <si>
    <t xml:space="preserve">Investīcija 6.3.1.1.i: Valsts un pašvaldību nodarbināto kapacitātes pilnveide iepirkumu pretkorupcijas, krāpšanas, ēnu ekonomikas un interešu konflikta novēršanas jomās  </t>
  </si>
  <si>
    <t>Investīcija 6.2.1.2.i.: Noziedzīgi iegūtu līdzekļu legalizācijas, ekonomisko noziegumu identificēšanas, izmeklēšanas un iztiesāšanas procesu modernizācija - "Ekonomisko noziegumu izmeklēšanas mobilitātes un tehnoloģisko risinājumu ieviešana"</t>
  </si>
  <si>
    <t>Investīcija 6.2.1.1.i.: Noziedzīgi iegūtu līdzekļu legalizācijas, ekonomisko noziegumu identificēšanas, izmeklēšanas un iztiesāšanas procesu modernizācija - AML inovāciju centra izveide</t>
  </si>
  <si>
    <t xml:space="preserve">Investīcija 6.3.1.3.i.: Publiskās pārvaldes inovācijas eko-sistēmas attīstība </t>
  </si>
  <si>
    <t xml:space="preserve">Investīcija 3.1.2.4.i.: Sociālās integrācijas kompetenču attīstības centra izveide cilvēku ar funkcionēšanas traucējumiem drošumspējas veicināšanai </t>
  </si>
  <si>
    <t>Investīcija 3.1.1.1.i.: ATR, Valsts reģionālo un vietējo autoceļu tīkla uzlabošana jauno novadu administratīvo centru un tajos sniegto pakalpojumu un darbavietu pieejamībai un drošai sasniedzamībai</t>
  </si>
  <si>
    <t>Investīcija 3.1.1.2.i.: ATR, Investīcijas uzņēmējdarbības publiskajā infrastruktūrā (industriālo zonu attīstība)</t>
  </si>
  <si>
    <t>Investīcija 3.1.1.3.i.: Aizdevumu fonds zemu izmaksu īres māju būvniecībai</t>
  </si>
  <si>
    <t>Investīcija 3.1.1.4.i: Izglītības iestāžu (vidusskolu) infrastruktūras pilnveide un aprīkošana</t>
  </si>
  <si>
    <t>Investīcija 5.1.1.1.i.: Pārvaldība</t>
  </si>
  <si>
    <t>Investīcija 5.1.1.2.i.: Inovāciju klasteru programma</t>
  </si>
  <si>
    <t>TBD</t>
  </si>
  <si>
    <t>Klimata pārmaiņas  (ZM)</t>
  </si>
  <si>
    <t>Klimata pārmaiņas (SM)</t>
  </si>
  <si>
    <t>Reformu virziens 1.1: Emisiju samazināšana transporta sektorā</t>
  </si>
  <si>
    <t>Reformu virziens 1.2.: Energoefektivitātes uzlabošana</t>
  </si>
  <si>
    <t>Reformu virziens 1.3.: Pielāgošanās klimata pārmaiņām</t>
  </si>
  <si>
    <t>Investīcija 1.1.2.2.i.: Biometāna izcelsmes apliecinājumu sistēmas izveide - VUGD specializēto transportlīdzekļu iegāde</t>
  </si>
  <si>
    <t>Investicija 1.2.1.1.i.: Daudzdzīvokļu māju energoefektivitātes uzlabošana un pāreja uz atjaunojamo energoresursu tehnoloģiju izmantošanu</t>
  </si>
  <si>
    <t>Investīcija 1.2.1.2.i.: Energoefektivitātes paaugstināšana uzņēmējdarbībā (ietverot pāreju uz atjaunojamo energoresursu tehnoloģiju izmantošanu siltumapgādē un saistītas pētniecības un attīstības aktivitātes (t.sk. bioekonomikā), ko nacionāli plānots ieviest kombinētā finanšu instrumenta veidā</t>
  </si>
  <si>
    <t>Investīcija 1.3.1.2.i.: Investīcijas plūdu risku mazināšanas infrastruktūrā, t.sk polderu sūkņu staciju atjaunošana, aizsargdambju atjaunošana, potamālo upju regulēto posmu atjaunošana</t>
  </si>
  <si>
    <t>Investīcija 1.3.1.3.i.: Ieguldījumi SEG emisiju piesaistē un mežu noturības veicināšanā - neproduktīvu mežaudžu nomaiņa, meža ieaudzēšana, jaunaudžu kopšana</t>
  </si>
  <si>
    <t>Reformu virziens 2.1.: Valsts pārvaldes digitālā transformācija</t>
  </si>
  <si>
    <t>Reforma 2.1.1.r.: Valsts pārvaldes un pakalpojumu digitālā transformācija, pakalpojumu un digitālās identifikācijas pārrobežu pieejamība</t>
  </si>
  <si>
    <t>Reforma 2.1.2.r.: Valsts IKT resursu izmantošanas efektivitātes un sadarbspējas paaugstināšana</t>
  </si>
  <si>
    <t>Reformu virziens 2.2.: Uzņēmumu digitalizācija un inovācijas</t>
  </si>
  <si>
    <t>Reforma 2.2.1.r.: Uzņēmējdarbības digitālās transformācijas pilna cikla atbalsta izveide ar reģionālo tvērumu</t>
  </si>
  <si>
    <t xml:space="preserve">Reformu virziens 2.3.: Digitālās prasmes </t>
  </si>
  <si>
    <t>Reforma 2.3.1.r.: Nacionāla līmeņa programmas ieviešana augsta līmeņa digitālo prasmju apguvei (IZM)</t>
  </si>
  <si>
    <t>Reforma 2.3.2.r.: Digitālās prasmes sabiedrības un pārvaldes digitālajai transformācijai</t>
  </si>
  <si>
    <t>Reforma 2.4.1.r.: Platjoslas infrastruktūras attīstība</t>
  </si>
  <si>
    <t>Reformu virziens 2.4.: Digitālās infrastruktūras transformācija</t>
  </si>
  <si>
    <t>Reforma 2.1.3.r.: Tautsaimniecības datu un digitālo pakalpojumu ekonomikas attīstība</t>
  </si>
  <si>
    <t xml:space="preserve">Investīcija 3.1.2.1.i.: Publisko pakalpojumu un nodarbinātības pieejamības veicināšanas pasākumi:
1) valsts un pašvaldības ēku vides pieejamības nodrošināšanas pasākumi
2) atbalsta pasākumi  cilvēkiem ar invaliditāti mājokļu vides pieejamības nodrošināšanai
</t>
  </si>
  <si>
    <t xml:space="preserve">Investīcija 3.1.2.2.i.: Prognozēšanas rīka izstrāde sociālās apdrošināšanas sistēmas ilgtermiņa prognozēm </t>
  </si>
  <si>
    <t xml:space="preserve">Investīcija 3.1.2.3.i.: Ilgstošas sociālās aprūpes pakalpojuma noturība un nepārtrauktība:
1) ilgstošas aprūpes institūciju pielāgošana epidemioloģiskā apdraudējuma situācijai
2) jaunu ģimeniskai videi pietuvinātu aprūpes institūciju attīstība </t>
  </si>
  <si>
    <t xml:space="preserve">Investīcija Nr.3.1.2.5.i.: Bezdarbnieku un darba meklētāju prasmju pilnveide </t>
  </si>
  <si>
    <r>
      <t xml:space="preserve">Darbības programmas Latvijai 2021.-2027.gadam 5.1.1.SAM "Vietējās teritorijas integrētās sociālās, ekonomiskās un vides attīstības un kultūras mantojuma, tūrisma un drošības veicināšana" (norādītais finansējums ir ERAF daļa, kas plānota  uzņēmējdarbības publiskās infrastruktūras attīstībai </t>
    </r>
    <r>
      <rPr>
        <sz val="10"/>
        <rFont val="Times New Roman"/>
        <family val="1"/>
      </rPr>
      <t>pilsētu funkcionālajās teritorijās)</t>
    </r>
  </si>
  <si>
    <t>Reforma 3.1.1.r.: Administratīvi teritoriālā reforma</t>
  </si>
  <si>
    <t>Reforma 3.1.2.r.: Sociālo un nodarbinātības pakalpojumu pieejamība minimālo ienākumu reformas atbalstam</t>
  </si>
  <si>
    <t>Reforma 4.1.1.r.: Integrētu veselības aprūpes pakalpojumu koncentrācija cilvēkresursu pieejamības vietās</t>
  </si>
  <si>
    <t>Reforma 4.1.2.r.: Veselības aprūpes sistēmas noturība epidemioloģiskajām krīzēm</t>
  </si>
  <si>
    <t>Reforma 4.1.3.r.: Veselības aprūpes pakalpojumu sniegšanas modeļu attīstība</t>
  </si>
  <si>
    <r>
      <rPr>
        <sz val="10"/>
        <color rgb="FFFF0000"/>
        <rFont val="Times New Roman"/>
        <family val="1"/>
      </rPr>
      <t>ESIF 2014-2020: SAM 8.2.1., 8.2.2. 3.kārta, 8.2.3., SAM pasākums 1.1.1.3.</t>
    </r>
    <r>
      <rPr>
        <sz val="10"/>
        <color theme="1"/>
        <rFont val="Times New Roman"/>
        <family val="1"/>
      </rPr>
      <t xml:space="preserve">
</t>
    </r>
    <r>
      <rPr>
        <sz val="10"/>
        <rFont val="Times New Roman"/>
        <family val="1"/>
      </rPr>
      <t>ESIF 2021-2027</t>
    </r>
    <r>
      <rPr>
        <sz val="10"/>
        <color theme="1"/>
        <rFont val="Times New Roman"/>
        <family val="1"/>
      </rPr>
      <t>: SAM 1.1.1. (Doktorantūras granti| Studentu inovāciju granti | Pēcdoktorantu pētījumi, t. sk. izcila ārvalstu akadēmiskā un zinātniskā personāla piesaiste | RIS3 izcilības centri), SAM 4.2.2./ SAM 4.2.1. (Studiju modernizācija un digitalizācija | Akadēmiskās karjeras sistēmas reforma | Cikliskā institucionālā akreditācija)</t>
    </r>
  </si>
  <si>
    <t>Investīcija 5.2.1.1.i.: Pētniecības, attīstības un konsolidācijas granti</t>
  </si>
  <si>
    <t>Reformu virziens 5.1.: Produktivitātes paaugstināšana caur investīciju apjoma palielināšanu P&amp;A</t>
  </si>
  <si>
    <t>Reforma 5.1.1.r.: Inovāciju pārvaldība un privāto P&amp;A investīciju motivācija</t>
  </si>
  <si>
    <t>Reformu virziens 5.2.: Augstskolu pārvaldības modeļa maiņas nodrošināšana</t>
  </si>
  <si>
    <r>
      <t>Reforma 5.2.1.r.:</t>
    </r>
    <r>
      <rPr>
        <sz val="10"/>
        <color theme="1"/>
        <rFont val="Times New Roman"/>
        <family val="1"/>
      </rPr>
      <t xml:space="preserve"> </t>
    </r>
    <r>
      <rPr>
        <b/>
        <sz val="10"/>
        <color theme="1"/>
        <rFont val="Times New Roman"/>
        <family val="1"/>
      </rPr>
      <t>Augstskolu pārvaldība</t>
    </r>
  </si>
  <si>
    <t>Reformu un investīciju virziens 6.2.: Noziedzīgi iegūtu līdzekļu legalizācijas identificēšanas, ekonomisko noziegumu izmeklēšanas un tiesvedības procesu modernizācija un preventīvo darbību īstenošana</t>
  </si>
  <si>
    <t>Investīcija 6.3.1.2.i.: Publiskās pārvaldes reformu īstenošana, profesionalizācija, intelektuālais attālinātais darba laiks un vide, modernizācija un atbalsts administratīvās kapacitātes ceļa kartes īstenošanai</t>
  </si>
  <si>
    <t>Investīcija 6.1.1.3.i.: Saņemto pasta sūtījumu muitas kontroles pilnveidošana Lidostas MKP - viedās skenēšanas un automātiskās šķirošanas/analīzes līnija pasta sūtījumu muitas kontrolei</t>
  </si>
  <si>
    <t>Investīcija 6.1.1.2.i.: Kontroles diedestu infrastruktūra un kravas rentgeniekārta Kundziņsalā</t>
  </si>
  <si>
    <t>Investīcija 6.1.1.2.i.: Muitas laboratorijas kapacitātes stiprināšana - spektrofotometri Muitas laboratorijai un Lidostas MKP</t>
  </si>
  <si>
    <t>Investīcija 6.1.1.1.i.: Dzelzceļa  rentgeniekārtu  sasaiste ar BAXE un mākslīgā intelekta izmantošana dzelzceļu kravu skenēšanas attēlu analīzei</t>
  </si>
  <si>
    <t>Investīcija 6.2.3.1.i.: Caurskatāmas un ticamas informācijas par NVO finanšu un ne finanšu datiem pieejamība un kontrole risku mazināšanā iesaistītajām pusēm (e-NGO)</t>
  </si>
  <si>
    <t>Investīcija 1.2.1.4.i. Energoefektivitātes uzlabošana valsts sektora ēkās, t.sk. vēsturiskajās ēkās.</t>
  </si>
  <si>
    <t>Reforma 1.1.1.r. Rīgas metropoles areāla transporta sistēmas zaļināšana</t>
  </si>
  <si>
    <t>Investīcija 1.3.1.1.i.:  Katastrofu pārvaldības sistēmas adaptācija klimata pārmaiņām, glābšanas un ātrās reaģēšanas dienestu koordinācijai</t>
  </si>
  <si>
    <t>9419142,9 privātais finansējums</t>
  </si>
  <si>
    <t xml:space="preserve">Investīcija 1.1.2.3.i.: Lauku saimniecībām (arī lauksaimnieciskā ražošanā) un uzņēmumiem nepieciešamā transporta un tehnikas pielāgošana darbināšanai ar biometānu </t>
  </si>
  <si>
    <t>Investīcija 1.1.2.1.i.: Pašvaldību funkciju īstenošanai un pakalpojumu sniegšanai paredzēto transportlīdzekļu iegāde</t>
  </si>
  <si>
    <t>Q1 2023 - Q4 2025</t>
  </si>
  <si>
    <t>Norādīts indikatīvais TPF finansējums (Taisnīgas pārkārtošanās teritoriālā plāna 4. transformācijas virziens "Bezizmešu mobilitātes veicināšana pašvaldībās"). Diskusijas par transformācijas virzieniem vēl turpinās.</t>
  </si>
  <si>
    <t>Investīcija 1.2.1.3.i.: Pašvaldību ēku un infrastruktūras uzlabošana, veicinot pāreju uz atjaunojamo energoresursu tehnoloģiju izmantošanu un uzlabojot energoefektivitāti</t>
  </si>
  <si>
    <t>Q4 2022 - Q4 2025</t>
  </si>
  <si>
    <t>Investīcija 4.1.3.3.i.: Vienotu principu izstrāde onkoloģijas jomā</t>
  </si>
  <si>
    <t>Reformu un investīciju virziens 6.1.: Ēnu ekonomikas mazināšana, godīgas uzņēmējdarbības veicināšanai</t>
  </si>
  <si>
    <t xml:space="preserve">Reformu un investīciju virziens 6.3.: Vieda, laba un inovatīva valsts pārvaldība </t>
  </si>
  <si>
    <t>Darbības programmas Latvijai 2021.-2027.gadam 2.1.1.SAM "Energoefektivitātes veicināšana un siltumnīcefekta gāzu emisiju samazināšana" plānoto pasākumu "Energoefektivitātes paaugstināšana valsts ēkās", kam indikatīvi paredzēts 104,4 milj. euro liels finansējuma apjoms.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</si>
</sst>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3" x14ac:knownFonts="1">
    <font>
      <sz val="11"/>
      <color theme="1"/>
      <name val="Calibri"/>
      <family val="2"/>
      <scheme val="minor"/>
    </font>
    <font>
      <b/>
      <sz val="11"/>
      <color theme="1"/>
      <name val="Calibri"/>
      <family val="2"/>
      <scheme val="minor"/>
    </font>
    <font>
      <i/>
      <sz val="11"/>
      <color theme="1"/>
      <name val="Calibri"/>
      <family val="2"/>
      <scheme val="minor"/>
    </font>
    <font>
      <i/>
      <sz val="12"/>
      <color theme="1"/>
      <name val="Times New Roman"/>
      <family val="1"/>
    </font>
    <font>
      <b/>
      <sz val="12"/>
      <color theme="1"/>
      <name val="Times New Roman"/>
      <family val="1"/>
    </font>
    <font>
      <sz val="16"/>
      <color theme="1"/>
      <name val="Times New Roman"/>
      <family val="1"/>
    </font>
    <font>
      <b/>
      <sz val="16"/>
      <color theme="1"/>
      <name val="Times New Roman"/>
      <family val="1"/>
    </font>
    <font>
      <sz val="11"/>
      <color theme="1"/>
      <name val="Calibri"/>
      <family val="2"/>
      <scheme val="minor"/>
    </font>
    <font>
      <sz val="12"/>
      <color theme="1"/>
      <name val="Times New Roman"/>
      <family val="1"/>
    </font>
    <font>
      <sz val="11"/>
      <color theme="1"/>
      <name val="Arial"/>
      <family val="2"/>
      <charset val="186"/>
    </font>
    <font>
      <sz val="11"/>
      <color theme="1"/>
      <name val="Calibri"/>
      <family val="2"/>
      <charset val="186"/>
      <scheme val="minor"/>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b/>
      <sz val="10"/>
      <color theme="1"/>
      <name val="Times New Roman"/>
      <family val="1"/>
    </font>
    <font>
      <b/>
      <sz val="10"/>
      <name val="Times New Roman"/>
      <family val="1"/>
    </font>
    <font>
      <i/>
      <sz val="10"/>
      <color theme="1"/>
      <name val="Times New Roman"/>
      <family val="1"/>
    </font>
    <font>
      <sz val="10"/>
      <color theme="1"/>
      <name val="Times New Roman"/>
      <family val="1"/>
    </font>
    <font>
      <sz val="10"/>
      <name val="Times New Roman"/>
      <family val="1"/>
    </font>
    <font>
      <sz val="10"/>
      <color rgb="FF000000"/>
      <name val="Times New Roman"/>
      <family val="1"/>
    </font>
    <font>
      <sz val="10"/>
      <color rgb="FFFF0000"/>
      <name val="Times New Roman"/>
      <family val="1"/>
    </font>
    <font>
      <sz val="10"/>
      <color rgb="FF000000"/>
      <name val="Times New Roman"/>
      <family val="1"/>
      <charset val="186"/>
    </font>
  </fonts>
  <fills count="7">
    <fill>
      <patternFill patternType="none"/>
    </fill>
    <fill>
      <patternFill patternType="gray125"/>
    </fill>
    <fill>
      <patternFill patternType="solid">
        <fgColor rgb="FFBDD6EE"/>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0"/>
      </patternFill>
    </fill>
    <fill>
      <patternFill patternType="solid">
        <fgColor theme="4" tint="0.59999389629810485"/>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thin">
        <color indexed="64"/>
      </left>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7" fillId="0" borderId="0" applyFont="0" applyFill="0" applyBorder="0" applyAlignment="0" applyProtection="0"/>
    <xf numFmtId="0" fontId="9" fillId="0" borderId="0"/>
    <xf numFmtId="0" fontId="10" fillId="0" borderId="0"/>
    <xf numFmtId="44" fontId="7" fillId="0" borderId="0" applyFont="0" applyFill="0" applyBorder="0" applyAlignment="0" applyProtection="0"/>
  </cellStyleXfs>
  <cellXfs count="214">
    <xf numFmtId="0" fontId="0" fillId="0" borderId="0" xfId="0"/>
    <xf numFmtId="0" fontId="1" fillId="0" borderId="0" xfId="0" applyFont="1"/>
    <xf numFmtId="0" fontId="5" fillId="0" borderId="0" xfId="0" applyFont="1"/>
    <xf numFmtId="0" fontId="6" fillId="0" borderId="0" xfId="0" applyFont="1"/>
    <xf numFmtId="0" fontId="5" fillId="0" borderId="0" xfId="0" applyFont="1" applyAlignment="1">
      <alignment wrapText="1"/>
    </xf>
    <xf numFmtId="0" fontId="0" fillId="0" borderId="0" xfId="0" applyAlignment="1">
      <alignment vertical="center" wrapText="1"/>
    </xf>
    <xf numFmtId="0" fontId="6" fillId="0" borderId="8" xfId="0" applyFont="1" applyBorder="1"/>
    <xf numFmtId="0" fontId="5" fillId="0" borderId="11" xfId="0" applyFont="1" applyBorder="1"/>
    <xf numFmtId="0" fontId="4" fillId="2" borderId="20"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0" fillId="0" borderId="0" xfId="0" applyAlignment="1">
      <alignment vertical="center" wrapText="1"/>
    </xf>
    <xf numFmtId="0" fontId="8" fillId="0" borderId="0" xfId="0" applyFont="1" applyAlignment="1">
      <alignment horizontal="center" vertical="center"/>
    </xf>
    <xf numFmtId="44" fontId="0" fillId="0" borderId="0" xfId="0" applyNumberFormat="1"/>
    <xf numFmtId="0" fontId="0" fillId="0" borderId="0" xfId="0" applyBorder="1"/>
    <xf numFmtId="0" fontId="8" fillId="0" borderId="0" xfId="0" applyFont="1" applyBorder="1" applyAlignment="1">
      <alignment horizontal="center" vertical="center"/>
    </xf>
    <xf numFmtId="0" fontId="5" fillId="0" borderId="0" xfId="0" applyFont="1" applyBorder="1"/>
    <xf numFmtId="0" fontId="6" fillId="0" borderId="0" xfId="0" applyFont="1" applyBorder="1"/>
    <xf numFmtId="0" fontId="4" fillId="2" borderId="31" xfId="0" applyFont="1" applyFill="1" applyBorder="1" applyAlignment="1">
      <alignment vertical="center" wrapText="1"/>
    </xf>
    <xf numFmtId="0" fontId="0" fillId="0" borderId="0" xfId="0" applyAlignment="1">
      <alignment vertical="center" wrapText="1"/>
    </xf>
    <xf numFmtId="0" fontId="0" fillId="0" borderId="0" xfId="0" applyAlignment="1">
      <alignment vertical="center" wrapText="1"/>
    </xf>
    <xf numFmtId="0" fontId="0" fillId="0" borderId="0" xfId="0"/>
    <xf numFmtId="3" fontId="5" fillId="0" borderId="0" xfId="0" applyNumberFormat="1" applyFont="1"/>
    <xf numFmtId="3" fontId="0" fillId="0" borderId="0" xfId="0" applyNumberFormat="1"/>
    <xf numFmtId="3" fontId="3" fillId="2" borderId="16"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wrapText="1"/>
    </xf>
    <xf numFmtId="0" fontId="0" fillId="0" borderId="0" xfId="0" applyAlignment="1">
      <alignment vertical="center" wrapText="1"/>
    </xf>
    <xf numFmtId="0" fontId="3" fillId="2" borderId="12" xfId="0" applyFont="1" applyFill="1" applyBorder="1" applyAlignment="1">
      <alignment horizontal="center" vertical="center" wrapText="1"/>
    </xf>
    <xf numFmtId="0" fontId="0" fillId="0" borderId="0" xfId="0" applyAlignment="1">
      <alignment vertical="center" wrapText="1"/>
    </xf>
    <xf numFmtId="0" fontId="3" fillId="2" borderId="3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0" xfId="0" applyFont="1" applyBorder="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8" fillId="0" borderId="0" xfId="0" applyFont="1" applyAlignment="1">
      <alignment horizontal="left" vertical="top"/>
    </xf>
    <xf numFmtId="0" fontId="11" fillId="4" borderId="1" xfId="0" applyFont="1" applyFill="1" applyBorder="1" applyAlignment="1">
      <alignment horizontal="left" vertical="top"/>
    </xf>
    <xf numFmtId="0" fontId="11" fillId="4" borderId="2" xfId="0" applyFont="1" applyFill="1" applyBorder="1" applyAlignment="1">
      <alignment horizontal="left" vertical="top"/>
    </xf>
    <xf numFmtId="0" fontId="11" fillId="4" borderId="3" xfId="0" applyFont="1" applyFill="1" applyBorder="1" applyAlignment="1">
      <alignment horizontal="left" vertical="top"/>
    </xf>
    <xf numFmtId="0" fontId="12" fillId="0" borderId="2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3" xfId="0" applyNumberFormat="1" applyFont="1" applyFill="1" applyBorder="1" applyAlignment="1">
      <alignment horizontal="left" vertical="top" wrapText="1"/>
    </xf>
    <xf numFmtId="0" fontId="12" fillId="0" borderId="5" xfId="0" applyNumberFormat="1" applyFont="1" applyFill="1" applyBorder="1" applyAlignment="1">
      <alignment horizontal="left" vertical="top" wrapText="1"/>
    </xf>
    <xf numFmtId="0" fontId="12" fillId="0" borderId="5" xfId="0" applyFont="1" applyFill="1" applyBorder="1" applyAlignment="1">
      <alignment horizontal="left" vertical="top" wrapText="1"/>
    </xf>
    <xf numFmtId="0" fontId="13" fillId="0" borderId="23"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23" xfId="0" applyNumberFormat="1" applyFont="1" applyFill="1" applyBorder="1" applyAlignment="1">
      <alignment horizontal="left" vertical="top" wrapText="1"/>
    </xf>
    <xf numFmtId="0" fontId="13" fillId="0" borderId="23" xfId="1" applyNumberFormat="1" applyFont="1" applyFill="1" applyBorder="1" applyAlignment="1">
      <alignment horizontal="left" vertical="top"/>
    </xf>
    <xf numFmtId="0" fontId="13" fillId="0" borderId="23" xfId="1" applyNumberFormat="1" applyFont="1" applyFill="1" applyBorder="1" applyAlignment="1">
      <alignment horizontal="left" vertical="top" wrapText="1"/>
    </xf>
    <xf numFmtId="0" fontId="13" fillId="0" borderId="3" xfId="0" applyNumberFormat="1" applyFont="1" applyFill="1" applyBorder="1" applyAlignment="1">
      <alignment horizontal="left" vertical="top"/>
    </xf>
    <xf numFmtId="0" fontId="13" fillId="0" borderId="3" xfId="0" applyFont="1" applyFill="1" applyBorder="1" applyAlignment="1">
      <alignment horizontal="left" vertical="top"/>
    </xf>
    <xf numFmtId="0" fontId="13" fillId="0" borderId="23" xfId="0" applyNumberFormat="1" applyFont="1" applyFill="1" applyBorder="1" applyAlignment="1">
      <alignment horizontal="left" vertical="top"/>
    </xf>
    <xf numFmtId="0" fontId="13" fillId="0" borderId="23" xfId="0" applyFont="1" applyFill="1" applyBorder="1" applyAlignment="1">
      <alignment horizontal="left" vertical="top"/>
    </xf>
    <xf numFmtId="0" fontId="13" fillId="0" borderId="7" xfId="0" applyNumberFormat="1" applyFont="1" applyFill="1" applyBorder="1" applyAlignment="1">
      <alignment horizontal="left" vertical="top"/>
    </xf>
    <xf numFmtId="0" fontId="13" fillId="0" borderId="4" xfId="0" applyNumberFormat="1" applyFont="1" applyFill="1" applyBorder="1" applyAlignment="1">
      <alignment horizontal="left" vertical="top"/>
    </xf>
    <xf numFmtId="0" fontId="13" fillId="0" borderId="6" xfId="0" applyNumberFormat="1" applyFont="1" applyFill="1" applyBorder="1" applyAlignment="1">
      <alignment horizontal="left" vertical="top"/>
    </xf>
    <xf numFmtId="0" fontId="13" fillId="0" borderId="5" xfId="0" applyNumberFormat="1" applyFont="1" applyFill="1" applyBorder="1" applyAlignment="1">
      <alignment horizontal="left" vertical="top"/>
    </xf>
    <xf numFmtId="0" fontId="13" fillId="0" borderId="4" xfId="0" applyFont="1" applyFill="1" applyBorder="1" applyAlignment="1">
      <alignment horizontal="left" vertical="top"/>
    </xf>
    <xf numFmtId="0" fontId="13" fillId="0" borderId="4" xfId="0" applyNumberFormat="1" applyFont="1" applyFill="1" applyBorder="1" applyAlignment="1">
      <alignment horizontal="left" vertical="top" wrapText="1"/>
    </xf>
    <xf numFmtId="3" fontId="13" fillId="0" borderId="23" xfId="0" applyNumberFormat="1" applyFont="1" applyFill="1" applyBorder="1" applyAlignment="1">
      <alignment horizontal="left" vertical="top" wrapText="1"/>
    </xf>
    <xf numFmtId="3" fontId="13" fillId="0" borderId="23" xfId="1" applyNumberFormat="1" applyFont="1" applyFill="1" applyBorder="1" applyAlignment="1">
      <alignment horizontal="left" vertical="top" wrapText="1"/>
    </xf>
    <xf numFmtId="3" fontId="13" fillId="0" borderId="3" xfId="0" applyNumberFormat="1" applyFont="1" applyFill="1" applyBorder="1" applyAlignment="1">
      <alignment horizontal="left" vertical="top"/>
    </xf>
    <xf numFmtId="0" fontId="13" fillId="0" borderId="29" xfId="0" applyFont="1" applyFill="1" applyBorder="1" applyAlignment="1">
      <alignment horizontal="left" vertical="top" wrapText="1"/>
    </xf>
    <xf numFmtId="0" fontId="11" fillId="4" borderId="5" xfId="0" applyFont="1" applyFill="1" applyBorder="1" applyAlignment="1">
      <alignment horizontal="left" vertical="top" wrapText="1"/>
    </xf>
    <xf numFmtId="0" fontId="15" fillId="4" borderId="1" xfId="0" applyFont="1" applyFill="1" applyBorder="1" applyAlignment="1">
      <alignment horizontal="left" vertical="top"/>
    </xf>
    <xf numFmtId="0" fontId="15" fillId="4" borderId="2" xfId="0" applyFont="1" applyFill="1" applyBorder="1" applyAlignment="1">
      <alignment horizontal="left" vertical="top"/>
    </xf>
    <xf numFmtId="0" fontId="15" fillId="4" borderId="3" xfId="0" applyFont="1" applyFill="1" applyBorder="1" applyAlignment="1">
      <alignment horizontal="left" vertical="top"/>
    </xf>
    <xf numFmtId="0" fontId="17" fillId="4" borderId="6" xfId="0" applyFont="1" applyFill="1" applyBorder="1" applyAlignment="1">
      <alignment horizontal="left" vertical="top" wrapText="1"/>
    </xf>
    <xf numFmtId="0" fontId="15" fillId="4" borderId="5" xfId="0" applyFont="1" applyFill="1" applyBorder="1" applyAlignment="1">
      <alignment horizontal="left" vertical="top" wrapText="1"/>
    </xf>
    <xf numFmtId="0" fontId="18" fillId="0" borderId="23" xfId="0" applyFont="1" applyFill="1" applyBorder="1" applyAlignment="1">
      <alignment horizontal="left" vertical="top" wrapText="1"/>
    </xf>
    <xf numFmtId="0" fontId="18" fillId="0" borderId="3" xfId="0" applyFont="1" applyFill="1" applyBorder="1" applyAlignment="1">
      <alignment horizontal="left" vertical="top"/>
    </xf>
    <xf numFmtId="1" fontId="18" fillId="0" borderId="23" xfId="0" applyNumberFormat="1" applyFont="1" applyFill="1" applyBorder="1" applyAlignment="1">
      <alignment horizontal="left" vertical="top" wrapText="1"/>
    </xf>
    <xf numFmtId="0" fontId="18" fillId="3" borderId="23" xfId="0" applyFont="1" applyFill="1" applyBorder="1" applyAlignment="1">
      <alignment horizontal="left" vertical="top" wrapText="1"/>
    </xf>
    <xf numFmtId="0" fontId="18" fillId="3" borderId="3" xfId="0" applyFont="1" applyFill="1" applyBorder="1" applyAlignment="1">
      <alignment horizontal="left" vertical="top" wrapText="1"/>
    </xf>
    <xf numFmtId="0" fontId="18" fillId="3" borderId="28" xfId="0" applyFont="1" applyFill="1" applyBorder="1" applyAlignment="1">
      <alignment horizontal="left" vertical="top" wrapText="1"/>
    </xf>
    <xf numFmtId="0" fontId="19" fillId="5" borderId="40" xfId="0" applyFont="1" applyFill="1" applyBorder="1" applyAlignment="1">
      <alignment horizontal="left" vertical="top" wrapText="1"/>
    </xf>
    <xf numFmtId="3" fontId="19" fillId="5" borderId="40" xfId="0" applyNumberFormat="1" applyFont="1" applyFill="1" applyBorder="1" applyAlignment="1">
      <alignment horizontal="left" vertical="top" wrapText="1"/>
    </xf>
    <xf numFmtId="0" fontId="18" fillId="0" borderId="23" xfId="0" applyFont="1" applyBorder="1" applyAlignment="1">
      <alignment horizontal="left" vertical="top" wrapText="1"/>
    </xf>
    <xf numFmtId="0" fontId="18" fillId="0" borderId="23" xfId="0" applyFont="1" applyBorder="1" applyAlignment="1">
      <alignment horizontal="left" vertical="top"/>
    </xf>
    <xf numFmtId="0" fontId="17" fillId="4" borderId="2" xfId="0" applyFont="1" applyFill="1" applyBorder="1" applyAlignment="1">
      <alignment horizontal="left" vertical="top" wrapText="1"/>
    </xf>
    <xf numFmtId="0" fontId="15" fillId="4" borderId="3" xfId="0" applyFont="1" applyFill="1" applyBorder="1" applyAlignment="1">
      <alignment horizontal="left" vertical="top" wrapText="1"/>
    </xf>
    <xf numFmtId="0" fontId="18" fillId="0" borderId="4" xfId="0" applyFont="1" applyBorder="1" applyAlignment="1">
      <alignment horizontal="left" vertical="top" wrapText="1"/>
    </xf>
    <xf numFmtId="1" fontId="18" fillId="0" borderId="23" xfId="2" applyNumberFormat="1" applyFont="1" applyBorder="1" applyAlignment="1">
      <alignment horizontal="left" vertical="top"/>
    </xf>
    <xf numFmtId="0" fontId="18" fillId="0" borderId="36" xfId="2" applyFont="1" applyBorder="1" applyAlignment="1">
      <alignment horizontal="left" vertical="top"/>
    </xf>
    <xf numFmtId="0" fontId="18" fillId="0" borderId="23" xfId="2" applyFont="1" applyBorder="1" applyAlignment="1">
      <alignment horizontal="left" vertical="top"/>
    </xf>
    <xf numFmtId="0" fontId="18" fillId="0" borderId="35" xfId="2" applyFont="1" applyBorder="1" applyAlignment="1">
      <alignment horizontal="left" vertical="top"/>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18" fillId="0" borderId="34" xfId="2" applyFont="1" applyBorder="1" applyAlignment="1">
      <alignment horizontal="left" vertical="top" wrapText="1"/>
    </xf>
    <xf numFmtId="0" fontId="18" fillId="0" borderId="35" xfId="2" applyFont="1" applyBorder="1" applyAlignment="1">
      <alignment horizontal="left" vertical="top" wrapText="1"/>
    </xf>
    <xf numFmtId="0" fontId="20" fillId="0" borderId="6" xfId="2" applyFont="1" applyFill="1" applyBorder="1" applyAlignment="1">
      <alignment horizontal="left" vertical="top"/>
    </xf>
    <xf numFmtId="0" fontId="18" fillId="0" borderId="4" xfId="2" applyFont="1" applyBorder="1" applyAlignment="1">
      <alignment horizontal="left" vertical="top"/>
    </xf>
    <xf numFmtId="1" fontId="18" fillId="0" borderId="4" xfId="2" applyNumberFormat="1" applyFont="1" applyBorder="1" applyAlignment="1">
      <alignment horizontal="left" vertical="top"/>
    </xf>
    <xf numFmtId="1" fontId="18" fillId="0" borderId="37" xfId="2" applyNumberFormat="1" applyFont="1" applyBorder="1" applyAlignment="1">
      <alignment horizontal="left" vertical="top"/>
    </xf>
    <xf numFmtId="0" fontId="18" fillId="0" borderId="6" xfId="2" applyFont="1" applyBorder="1" applyAlignment="1">
      <alignment horizontal="left" vertical="top" wrapText="1"/>
    </xf>
    <xf numFmtId="0" fontId="18" fillId="0" borderId="5" xfId="2" applyFont="1" applyBorder="1" applyAlignment="1">
      <alignment horizontal="left" vertical="top" wrapText="1"/>
    </xf>
    <xf numFmtId="0" fontId="18" fillId="0" borderId="4" xfId="0" applyFont="1" applyFill="1" applyBorder="1" applyAlignment="1">
      <alignment horizontal="left" vertical="top" wrapText="1"/>
    </xf>
    <xf numFmtId="3" fontId="18" fillId="0" borderId="3" xfId="0" applyNumberFormat="1"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xf>
    <xf numFmtId="0" fontId="18" fillId="0" borderId="5" xfId="0" applyFont="1" applyFill="1" applyBorder="1" applyAlignment="1">
      <alignment horizontal="left" vertical="top"/>
    </xf>
    <xf numFmtId="0" fontId="18" fillId="0" borderId="5" xfId="0" applyFont="1" applyFill="1" applyBorder="1" applyAlignment="1">
      <alignment horizontal="left" vertical="top" wrapText="1"/>
    </xf>
    <xf numFmtId="0" fontId="18" fillId="0" borderId="28" xfId="0" applyFont="1" applyFill="1" applyBorder="1" applyAlignment="1">
      <alignment horizontal="left" vertical="top" wrapText="1"/>
    </xf>
    <xf numFmtId="0" fontId="18" fillId="0" borderId="30" xfId="0" applyFont="1" applyFill="1" applyBorder="1" applyAlignment="1">
      <alignment horizontal="left" vertical="top" wrapText="1"/>
    </xf>
    <xf numFmtId="0" fontId="12" fillId="4" borderId="23" xfId="0" applyFont="1" applyFill="1" applyBorder="1" applyAlignment="1">
      <alignment horizontal="left" vertical="top" wrapText="1"/>
    </xf>
    <xf numFmtId="0" fontId="18" fillId="0" borderId="30" xfId="0" applyFont="1" applyFill="1" applyBorder="1" applyAlignment="1">
      <alignment horizontal="left" vertical="top" wrapText="1"/>
    </xf>
    <xf numFmtId="1" fontId="5" fillId="0" borderId="0" xfId="0" applyNumberFormat="1" applyFont="1"/>
    <xf numFmtId="1" fontId="0" fillId="0" borderId="0" xfId="0" applyNumberFormat="1"/>
    <xf numFmtId="0" fontId="18" fillId="0" borderId="4" xfId="0" applyFont="1" applyFill="1" applyBorder="1" applyAlignment="1">
      <alignment horizontal="left" vertical="top" wrapText="1"/>
    </xf>
    <xf numFmtId="0" fontId="16" fillId="4" borderId="2" xfId="0" applyFont="1" applyFill="1" applyBorder="1" applyAlignment="1">
      <alignment vertical="top" wrapText="1"/>
    </xf>
    <xf numFmtId="0" fontId="16" fillId="4" borderId="3" xfId="0" applyFont="1" applyFill="1" applyBorder="1" applyAlignment="1">
      <alignment vertical="top" wrapText="1"/>
    </xf>
    <xf numFmtId="3" fontId="16" fillId="4" borderId="15" xfId="0" applyNumberFormat="1" applyFont="1" applyFill="1" applyBorder="1" applyAlignment="1">
      <alignment vertical="top" wrapText="1"/>
    </xf>
    <xf numFmtId="0" fontId="16" fillId="4" borderId="15" xfId="0" applyFont="1" applyFill="1" applyBorder="1" applyAlignment="1">
      <alignment vertical="top" wrapText="1"/>
    </xf>
    <xf numFmtId="0" fontId="0" fillId="0" borderId="0" xfId="0" applyFill="1"/>
    <xf numFmtId="3" fontId="0" fillId="0" borderId="0" xfId="0" applyNumberFormat="1" applyFill="1"/>
    <xf numFmtId="3" fontId="19" fillId="0" borderId="4" xfId="0" applyNumberFormat="1" applyFont="1" applyFill="1" applyBorder="1" applyAlignment="1">
      <alignment horizontal="left" vertical="top"/>
    </xf>
    <xf numFmtId="3" fontId="18" fillId="0" borderId="23" xfId="0" applyNumberFormat="1" applyFont="1" applyFill="1" applyBorder="1" applyAlignment="1">
      <alignment horizontal="left" vertical="top"/>
    </xf>
    <xf numFmtId="3" fontId="18" fillId="0" borderId="2" xfId="0" applyNumberFormat="1" applyFont="1" applyFill="1" applyBorder="1" applyAlignment="1">
      <alignment horizontal="left" vertical="top"/>
    </xf>
    <xf numFmtId="3" fontId="18" fillId="0" borderId="3" xfId="0" applyNumberFormat="1" applyFont="1" applyFill="1" applyBorder="1" applyAlignment="1">
      <alignment horizontal="left" vertical="top"/>
    </xf>
    <xf numFmtId="0" fontId="15" fillId="4" borderId="1" xfId="0" applyFont="1" applyFill="1" applyBorder="1" applyAlignment="1">
      <alignment vertical="top"/>
    </xf>
    <xf numFmtId="0" fontId="15" fillId="4" borderId="2" xfId="0" applyFont="1" applyFill="1" applyBorder="1" applyAlignment="1">
      <alignment vertical="top"/>
    </xf>
    <xf numFmtId="0" fontId="15" fillId="4" borderId="3" xfId="0" applyFont="1" applyFill="1" applyBorder="1" applyAlignment="1">
      <alignment vertical="top"/>
    </xf>
    <xf numFmtId="1" fontId="15" fillId="4" borderId="2" xfId="0" applyNumberFormat="1" applyFont="1" applyFill="1" applyBorder="1" applyAlignment="1">
      <alignment horizontal="right" vertical="top" wrapText="1"/>
    </xf>
    <xf numFmtId="0" fontId="14" fillId="4" borderId="23" xfId="0" applyFont="1" applyFill="1" applyBorder="1" applyAlignment="1">
      <alignment horizontal="left" vertical="top" wrapText="1"/>
    </xf>
    <xf numFmtId="0" fontId="15" fillId="4" borderId="2" xfId="0" applyFont="1" applyFill="1" applyBorder="1" applyAlignment="1">
      <alignment horizontal="right" vertical="top"/>
    </xf>
    <xf numFmtId="0" fontId="14" fillId="4" borderId="1" xfId="2" applyFont="1" applyFill="1" applyBorder="1" applyAlignment="1">
      <alignment vertical="top" wrapText="1"/>
    </xf>
    <xf numFmtId="0" fontId="14" fillId="4" borderId="2" xfId="2" applyFont="1" applyFill="1" applyBorder="1" applyAlignment="1">
      <alignment vertical="top" wrapText="1"/>
    </xf>
    <xf numFmtId="0" fontId="14" fillId="4" borderId="3" xfId="2" applyFont="1" applyFill="1" applyBorder="1" applyAlignment="1">
      <alignment vertical="top" wrapText="1"/>
    </xf>
    <xf numFmtId="3" fontId="14" fillId="4" borderId="2" xfId="2" applyNumberFormat="1" applyFont="1" applyFill="1" applyBorder="1" applyAlignment="1">
      <alignment vertical="top" wrapText="1"/>
    </xf>
    <xf numFmtId="0" fontId="14" fillId="4" borderId="2" xfId="0" applyFont="1" applyFill="1" applyBorder="1" applyAlignment="1">
      <alignment vertical="top" wrapText="1"/>
    </xf>
    <xf numFmtId="0" fontId="14" fillId="4" borderId="3" xfId="0" applyFont="1" applyFill="1" applyBorder="1" applyAlignment="1">
      <alignment vertical="top" wrapText="1"/>
    </xf>
    <xf numFmtId="3" fontId="14" fillId="4" borderId="2" xfId="0" applyNumberFormat="1" applyFont="1" applyFill="1" applyBorder="1" applyAlignment="1">
      <alignment vertical="top" wrapText="1"/>
    </xf>
    <xf numFmtId="0" fontId="11" fillId="4" borderId="2" xfId="0" applyFont="1" applyFill="1" applyBorder="1" applyAlignment="1">
      <alignment horizontal="right" vertical="top"/>
    </xf>
    <xf numFmtId="0" fontId="12" fillId="3" borderId="5" xfId="0" applyNumberFormat="1" applyFont="1" applyFill="1" applyBorder="1" applyAlignment="1">
      <alignment horizontal="left" vertical="top" wrapText="1"/>
    </xf>
    <xf numFmtId="0" fontId="22" fillId="0" borderId="23" xfId="0" applyFont="1" applyFill="1" applyBorder="1" applyAlignment="1">
      <alignment horizontal="left" vertical="top" wrapText="1"/>
    </xf>
    <xf numFmtId="0" fontId="11" fillId="6" borderId="2" xfId="0" applyFont="1" applyFill="1" applyBorder="1" applyAlignment="1">
      <alignment vertical="top"/>
    </xf>
    <xf numFmtId="0" fontId="11" fillId="4" borderId="4" xfId="0" applyFont="1" applyFill="1" applyBorder="1" applyAlignment="1">
      <alignment horizontal="left" vertical="top" wrapText="1"/>
    </xf>
    <xf numFmtId="0" fontId="12" fillId="4" borderId="29" xfId="0" applyFont="1" applyFill="1" applyBorder="1" applyAlignment="1">
      <alignment horizontal="left" vertical="top" wrapText="1"/>
    </xf>
    <xf numFmtId="0" fontId="13" fillId="4" borderId="3" xfId="0" applyNumberFormat="1" applyFont="1" applyFill="1" applyBorder="1" applyAlignment="1">
      <alignment horizontal="left" vertical="top" wrapText="1"/>
    </xf>
    <xf numFmtId="0" fontId="13" fillId="4" borderId="4" xfId="0" applyNumberFormat="1" applyFont="1" applyFill="1" applyBorder="1" applyAlignment="1">
      <alignment horizontal="left" vertical="top" wrapText="1"/>
    </xf>
    <xf numFmtId="0" fontId="13" fillId="4" borderId="5" xfId="0" applyFont="1" applyFill="1" applyBorder="1" applyAlignment="1">
      <alignment horizontal="left" vertical="top"/>
    </xf>
    <xf numFmtId="0" fontId="13" fillId="4" borderId="5" xfId="0" applyFont="1" applyFill="1" applyBorder="1" applyAlignment="1">
      <alignment horizontal="left" vertical="top" wrapText="1"/>
    </xf>
    <xf numFmtId="0" fontId="11" fillId="6" borderId="1" xfId="0" applyFont="1" applyFill="1" applyBorder="1" applyAlignment="1">
      <alignment vertical="top"/>
    </xf>
    <xf numFmtId="0" fontId="11" fillId="6" borderId="3" xfId="0" applyFont="1" applyFill="1" applyBorder="1" applyAlignment="1">
      <alignment vertical="top"/>
    </xf>
    <xf numFmtId="0" fontId="13" fillId="6" borderId="6" xfId="0" applyFont="1" applyFill="1" applyBorder="1" applyAlignment="1">
      <alignment horizontal="left" vertical="top" wrapText="1"/>
    </xf>
    <xf numFmtId="0" fontId="11" fillId="6" borderId="5" xfId="0" applyFont="1" applyFill="1" applyBorder="1" applyAlignment="1">
      <alignment horizontal="left" vertical="top" wrapText="1"/>
    </xf>
    <xf numFmtId="0" fontId="22" fillId="0" borderId="5" xfId="0" applyNumberFormat="1" applyFont="1" applyFill="1" applyBorder="1" applyAlignment="1">
      <alignment horizontal="left" vertical="top" wrapText="1"/>
    </xf>
    <xf numFmtId="0" fontId="22" fillId="0" borderId="23" xfId="0" applyNumberFormat="1" applyFont="1" applyFill="1" applyBorder="1" applyAlignment="1">
      <alignment horizontal="left" vertical="top"/>
    </xf>
    <xf numFmtId="0" fontId="22"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4" fillId="2" borderId="8" xfId="0" applyFont="1" applyFill="1" applyBorder="1" applyAlignment="1">
      <alignment horizontal="left" vertical="center" wrapText="1" indent="2"/>
    </xf>
    <xf numFmtId="0" fontId="4" fillId="2" borderId="9" xfId="0" applyFont="1" applyFill="1" applyBorder="1" applyAlignment="1">
      <alignment horizontal="left" vertical="center" wrapText="1" indent="2"/>
    </xf>
    <xf numFmtId="0" fontId="4" fillId="2" borderId="10" xfId="0" applyFont="1" applyFill="1" applyBorder="1" applyAlignment="1">
      <alignment horizontal="left" vertical="center" wrapText="1" indent="2"/>
    </xf>
    <xf numFmtId="0" fontId="4" fillId="2" borderId="9" xfId="0" applyFont="1" applyFill="1" applyBorder="1" applyAlignment="1">
      <alignment vertical="center" wrapText="1"/>
    </xf>
    <xf numFmtId="0" fontId="4" fillId="2" borderId="26"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24"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25" xfId="0" applyFont="1" applyFill="1" applyBorder="1" applyAlignment="1">
      <alignment horizontal="center" vertical="top" wrapText="1"/>
    </xf>
    <xf numFmtId="0" fontId="2" fillId="0" borderId="0" xfId="0" applyFont="1" applyAlignment="1">
      <alignment horizontal="left"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26" xfId="0" applyFont="1" applyFill="1" applyBorder="1" applyAlignment="1">
      <alignment horizontal="center" vertical="top" wrapText="1"/>
    </xf>
    <xf numFmtId="0" fontId="4" fillId="2" borderId="14" xfId="0" applyFont="1" applyFill="1" applyBorder="1" applyAlignment="1">
      <alignment horizontal="center" vertical="top" wrapText="1"/>
    </xf>
    <xf numFmtId="0" fontId="4" fillId="2" borderId="21" xfId="0" applyFont="1" applyFill="1" applyBorder="1" applyAlignment="1">
      <alignment horizontal="center" vertical="top"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center" wrapText="1"/>
    </xf>
    <xf numFmtId="3" fontId="4" fillId="2" borderId="26" xfId="0" applyNumberFormat="1" applyFont="1" applyFill="1" applyBorder="1" applyAlignment="1">
      <alignment horizontal="center" vertical="top" wrapText="1"/>
    </xf>
    <xf numFmtId="3" fontId="4" fillId="2" borderId="14" xfId="0" applyNumberFormat="1" applyFont="1" applyFill="1" applyBorder="1" applyAlignment="1">
      <alignment horizontal="center" vertical="top" wrapText="1"/>
    </xf>
    <xf numFmtId="3" fontId="4" fillId="2" borderId="21" xfId="0" applyNumberFormat="1" applyFont="1" applyFill="1" applyBorder="1" applyAlignment="1">
      <alignment horizontal="center" vertical="top" wrapText="1"/>
    </xf>
    <xf numFmtId="0" fontId="14" fillId="4" borderId="1" xfId="2" applyFont="1" applyFill="1" applyBorder="1" applyAlignment="1">
      <alignment horizontal="left" vertical="top" wrapText="1"/>
    </xf>
    <xf numFmtId="0" fontId="14" fillId="4" borderId="2" xfId="2" applyFont="1" applyFill="1" applyBorder="1" applyAlignment="1">
      <alignment horizontal="left" vertical="top" wrapText="1"/>
    </xf>
    <xf numFmtId="0" fontId="14" fillId="4" borderId="3" xfId="2" applyFont="1" applyFill="1" applyBorder="1" applyAlignment="1">
      <alignment horizontal="left" vertical="top" wrapText="1"/>
    </xf>
    <xf numFmtId="0" fontId="11" fillId="4" borderId="1" xfId="0" applyFont="1" applyFill="1" applyBorder="1" applyAlignment="1">
      <alignment horizontal="left" vertical="top"/>
    </xf>
    <xf numFmtId="0" fontId="11" fillId="4" borderId="2" xfId="0" applyFont="1" applyFill="1" applyBorder="1" applyAlignment="1">
      <alignment horizontal="left" vertical="top"/>
    </xf>
    <xf numFmtId="0" fontId="11" fillId="4" borderId="3" xfId="0" applyFont="1" applyFill="1" applyBorder="1" applyAlignment="1">
      <alignment horizontal="left" vertical="top"/>
    </xf>
    <xf numFmtId="0" fontId="14" fillId="4" borderId="1" xfId="2" applyFont="1" applyFill="1" applyBorder="1" applyAlignment="1">
      <alignment horizontal="center" vertical="top" wrapText="1"/>
    </xf>
    <xf numFmtId="0" fontId="14" fillId="4" borderId="2" xfId="2" applyFont="1" applyFill="1" applyBorder="1" applyAlignment="1">
      <alignment horizontal="center" vertical="top" wrapText="1"/>
    </xf>
    <xf numFmtId="0" fontId="14" fillId="4" borderId="1" xfId="0" applyFont="1" applyFill="1" applyBorder="1" applyAlignment="1">
      <alignment horizontal="center" vertical="top" wrapText="1"/>
    </xf>
    <xf numFmtId="0" fontId="14" fillId="4" borderId="2" xfId="0" applyFont="1" applyFill="1" applyBorder="1" applyAlignment="1">
      <alignment horizontal="center" vertical="top" wrapText="1"/>
    </xf>
    <xf numFmtId="0" fontId="3" fillId="2" borderId="0" xfId="0" applyFont="1" applyFill="1" applyBorder="1" applyAlignment="1">
      <alignment horizontal="center" vertical="center" wrapText="1"/>
    </xf>
    <xf numFmtId="0" fontId="16" fillId="4" borderId="1" xfId="0" applyFont="1" applyFill="1" applyBorder="1" applyAlignment="1">
      <alignment horizontal="left" vertical="top"/>
    </xf>
    <xf numFmtId="0" fontId="16" fillId="4" borderId="2" xfId="0" applyFont="1" applyFill="1" applyBorder="1" applyAlignment="1">
      <alignment horizontal="left" vertical="top"/>
    </xf>
    <xf numFmtId="0" fontId="16" fillId="4" borderId="3" xfId="0" applyFont="1" applyFill="1" applyBorder="1" applyAlignment="1">
      <alignment horizontal="left" vertical="top"/>
    </xf>
    <xf numFmtId="0" fontId="3" fillId="2" borderId="38" xfId="0" applyFont="1" applyFill="1" applyBorder="1" applyAlignment="1">
      <alignment horizontal="center" vertical="center" wrapText="1"/>
    </xf>
    <xf numFmtId="0" fontId="16" fillId="4" borderId="1"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2" xfId="0" applyFont="1" applyFill="1" applyBorder="1" applyAlignment="1">
      <alignment horizontal="left" vertical="top" wrapText="1"/>
    </xf>
    <xf numFmtId="0" fontId="0" fillId="0" borderId="0" xfId="0" applyAlignment="1">
      <alignment vertical="center" wrapText="1"/>
    </xf>
    <xf numFmtId="44" fontId="2" fillId="0" borderId="0" xfId="0" applyNumberFormat="1" applyFont="1" applyAlignment="1">
      <alignment horizontal="left" vertical="center" wrapText="1"/>
    </xf>
    <xf numFmtId="1" fontId="2" fillId="0" borderId="0" xfId="0" applyNumberFormat="1" applyFont="1" applyAlignment="1">
      <alignment horizontal="left" vertical="center" wrapText="1"/>
    </xf>
    <xf numFmtId="0" fontId="18" fillId="0" borderId="28"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4" xfId="0" applyFont="1" applyFill="1" applyBorder="1" applyAlignment="1">
      <alignment horizontal="left" vertical="top" wrapText="1"/>
    </xf>
    <xf numFmtId="3" fontId="18" fillId="0" borderId="28" xfId="0" applyNumberFormat="1" applyFont="1" applyFill="1" applyBorder="1" applyAlignment="1">
      <alignment horizontal="left" vertical="top"/>
    </xf>
    <xf numFmtId="3" fontId="18" fillId="0" borderId="30" xfId="0" applyNumberFormat="1" applyFont="1" applyFill="1" applyBorder="1" applyAlignment="1">
      <alignment horizontal="left" vertical="top"/>
    </xf>
    <xf numFmtId="0" fontId="16" fillId="4" borderId="1" xfId="0" applyFont="1" applyFill="1" applyBorder="1" applyAlignment="1">
      <alignment horizontal="center" vertical="top" wrapText="1"/>
    </xf>
    <xf numFmtId="0" fontId="16" fillId="4" borderId="2" xfId="0" applyFont="1" applyFill="1" applyBorder="1" applyAlignment="1">
      <alignment horizontal="center" vertical="top" wrapText="1"/>
    </xf>
    <xf numFmtId="0" fontId="16" fillId="4" borderId="41" xfId="0" applyFont="1" applyFill="1" applyBorder="1" applyAlignment="1">
      <alignment horizontal="center" vertical="top" wrapText="1"/>
    </xf>
    <xf numFmtId="3" fontId="18" fillId="0" borderId="4" xfId="0" applyNumberFormat="1" applyFont="1" applyFill="1" applyBorder="1" applyAlignment="1">
      <alignment horizontal="left" vertical="top" wrapText="1"/>
    </xf>
    <xf numFmtId="0" fontId="18" fillId="0" borderId="7" xfId="0" applyFont="1" applyFill="1" applyBorder="1" applyAlignment="1">
      <alignment horizontal="left" vertical="top" wrapText="1"/>
    </xf>
    <xf numFmtId="0" fontId="16" fillId="4" borderId="9" xfId="0" applyFont="1" applyFill="1" applyBorder="1" applyAlignment="1">
      <alignment vertical="top" wrapText="1"/>
    </xf>
    <xf numFmtId="3" fontId="18" fillId="0" borderId="42" xfId="0" applyNumberFormat="1" applyFont="1" applyBorder="1" applyAlignment="1">
      <alignment horizontal="left" vertical="top"/>
    </xf>
    <xf numFmtId="3" fontId="18" fillId="0" borderId="43" xfId="0" applyNumberFormat="1" applyFont="1" applyBorder="1" applyAlignment="1">
      <alignment horizontal="left" vertical="top"/>
    </xf>
    <xf numFmtId="3" fontId="18" fillId="0" borderId="44" xfId="0" applyNumberFormat="1" applyFont="1" applyBorder="1" applyAlignment="1">
      <alignment horizontal="left" vertical="top"/>
    </xf>
  </cellXfs>
  <cellStyles count="5">
    <cellStyle name="Currency" xfId="1" builtinId="4"/>
    <cellStyle name="Currency 2" xf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opLeftCell="A10" zoomScale="70" zoomScaleNormal="70" workbookViewId="0">
      <selection activeCell="E21" sqref="E21"/>
    </sheetView>
  </sheetViews>
  <sheetFormatPr defaultRowHeight="15" x14ac:dyDescent="0.25"/>
  <cols>
    <col min="1" max="1" width="1.140625" customWidth="1"/>
    <col min="2" max="2" width="20.42578125" customWidth="1"/>
    <col min="3" max="3" width="43.140625" customWidth="1"/>
    <col min="4" max="4" width="24.5703125" customWidth="1"/>
    <col min="5" max="5" width="23.28515625" customWidth="1"/>
    <col min="8" max="8" width="21.140625" customWidth="1"/>
    <col min="9" max="9" width="19.28515625" customWidth="1"/>
    <col min="10" max="10" width="18.5703125" customWidth="1"/>
    <col min="11" max="11" width="19.7109375" customWidth="1"/>
    <col min="12" max="12" width="19" customWidth="1"/>
    <col min="13" max="13" width="23.140625" customWidth="1"/>
    <col min="14" max="14" width="45.8554687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16"/>
      <c r="B2" s="151" t="s">
        <v>12</v>
      </c>
      <c r="C2" s="152"/>
      <c r="D2" s="152"/>
      <c r="E2" s="152"/>
      <c r="F2" s="152"/>
      <c r="G2" s="152"/>
      <c r="H2" s="152"/>
      <c r="I2" s="152"/>
      <c r="J2" s="152"/>
      <c r="K2" s="152"/>
      <c r="L2" s="152"/>
      <c r="M2" s="152"/>
      <c r="N2" s="152"/>
      <c r="O2" s="152"/>
      <c r="P2" s="152"/>
      <c r="Q2" s="153"/>
      <c r="R2" s="2"/>
    </row>
    <row r="3" spans="1:18" s="1" customFormat="1" ht="81.75" customHeight="1" thickBot="1" x14ac:dyDescent="0.35">
      <c r="A3" s="17"/>
      <c r="B3" s="18" t="s">
        <v>4</v>
      </c>
      <c r="C3" s="8" t="s">
        <v>5</v>
      </c>
      <c r="D3" s="8" t="s">
        <v>0</v>
      </c>
      <c r="E3" s="171" t="s">
        <v>3</v>
      </c>
      <c r="F3" s="154" t="s">
        <v>8</v>
      </c>
      <c r="G3" s="154"/>
      <c r="H3" s="154"/>
      <c r="I3" s="154"/>
      <c r="J3" s="154"/>
      <c r="K3" s="154"/>
      <c r="L3" s="155"/>
      <c r="M3" s="156" t="s">
        <v>6</v>
      </c>
      <c r="N3" s="157"/>
      <c r="O3" s="157"/>
      <c r="P3" s="158"/>
      <c r="Q3" s="164" t="s">
        <v>7</v>
      </c>
      <c r="R3" s="3"/>
    </row>
    <row r="4" spans="1:18" ht="27.75" customHeight="1" x14ac:dyDescent="0.3">
      <c r="A4" s="16"/>
      <c r="B4" s="168"/>
      <c r="C4" s="170"/>
      <c r="D4" s="170"/>
      <c r="E4" s="172"/>
      <c r="F4" s="174">
        <v>2020</v>
      </c>
      <c r="G4" s="160">
        <v>2021</v>
      </c>
      <c r="H4" s="160">
        <v>2022</v>
      </c>
      <c r="I4" s="160">
        <v>2023</v>
      </c>
      <c r="J4" s="160">
        <v>2024</v>
      </c>
      <c r="K4" s="160">
        <v>2025</v>
      </c>
      <c r="L4" s="160">
        <v>2026</v>
      </c>
      <c r="M4" s="159" t="s">
        <v>1</v>
      </c>
      <c r="N4" s="159"/>
      <c r="O4" s="162" t="s">
        <v>9</v>
      </c>
      <c r="P4" s="162" t="s">
        <v>10</v>
      </c>
      <c r="Q4" s="165"/>
      <c r="R4" s="2"/>
    </row>
    <row r="5" spans="1:18" ht="77.25" customHeight="1" thickBot="1" x14ac:dyDescent="0.35">
      <c r="A5" s="16"/>
      <c r="B5" s="169"/>
      <c r="C5" s="163"/>
      <c r="D5" s="163"/>
      <c r="E5" s="173"/>
      <c r="F5" s="175"/>
      <c r="G5" s="161"/>
      <c r="H5" s="161"/>
      <c r="I5" s="161"/>
      <c r="J5" s="161"/>
      <c r="K5" s="161"/>
      <c r="L5" s="161"/>
      <c r="M5" s="9" t="s">
        <v>11</v>
      </c>
      <c r="N5" s="10" t="s">
        <v>2</v>
      </c>
      <c r="O5" s="163"/>
      <c r="P5" s="163"/>
      <c r="Q5" s="166"/>
      <c r="R5" s="2"/>
    </row>
    <row r="6" spans="1:18" s="21" customFormat="1" ht="23.25" customHeight="1" thickBot="1" x14ac:dyDescent="0.35">
      <c r="A6" s="16"/>
      <c r="B6" s="143" t="s">
        <v>111</v>
      </c>
      <c r="C6" s="136"/>
      <c r="D6" s="136"/>
      <c r="E6" s="136">
        <f>SUM(E7:E10)</f>
        <v>335775000</v>
      </c>
      <c r="F6" s="136"/>
      <c r="G6" s="136"/>
      <c r="H6" s="136"/>
      <c r="I6" s="136"/>
      <c r="J6" s="136"/>
      <c r="K6" s="136"/>
      <c r="L6" s="136"/>
      <c r="M6" s="144"/>
      <c r="N6" s="145"/>
      <c r="O6" s="145"/>
      <c r="P6" s="145"/>
      <c r="Q6" s="146"/>
      <c r="R6" s="2"/>
    </row>
    <row r="7" spans="1:18" ht="69.75" customHeight="1" thickBot="1" x14ac:dyDescent="0.35">
      <c r="A7" s="2"/>
      <c r="B7" s="105" t="s">
        <v>110</v>
      </c>
      <c r="C7" s="137" t="s">
        <v>154</v>
      </c>
      <c r="D7" s="138" t="s">
        <v>20</v>
      </c>
      <c r="E7" s="139">
        <v>295482000</v>
      </c>
      <c r="F7" s="140" t="s">
        <v>17</v>
      </c>
      <c r="G7" s="140" t="s">
        <v>17</v>
      </c>
      <c r="H7" s="140" t="s">
        <v>17</v>
      </c>
      <c r="I7" s="140" t="s">
        <v>17</v>
      </c>
      <c r="J7" s="140" t="s">
        <v>17</v>
      </c>
      <c r="K7" s="140" t="s">
        <v>17</v>
      </c>
      <c r="L7" s="140" t="s">
        <v>17</v>
      </c>
      <c r="M7" s="141" t="s">
        <v>17</v>
      </c>
      <c r="N7" s="141" t="s">
        <v>17</v>
      </c>
      <c r="O7" s="141" t="s">
        <v>17</v>
      </c>
      <c r="P7" s="142" t="s">
        <v>17</v>
      </c>
      <c r="Q7" s="142"/>
      <c r="R7" s="2"/>
    </row>
    <row r="8" spans="1:18" s="21" customFormat="1" ht="56.25" customHeight="1" thickBot="1" x14ac:dyDescent="0.35">
      <c r="A8" s="2"/>
      <c r="B8" s="39" t="s">
        <v>64</v>
      </c>
      <c r="C8" s="40" t="s">
        <v>158</v>
      </c>
      <c r="D8" s="135" t="s">
        <v>159</v>
      </c>
      <c r="E8" s="41">
        <v>10000000</v>
      </c>
      <c r="F8" s="42">
        <v>0</v>
      </c>
      <c r="G8" s="42">
        <v>0</v>
      </c>
      <c r="H8" s="42">
        <v>0</v>
      </c>
      <c r="I8" s="147">
        <v>600000</v>
      </c>
      <c r="J8" s="147">
        <v>4700000</v>
      </c>
      <c r="K8" s="147">
        <v>4700000</v>
      </c>
      <c r="L8" s="42">
        <v>0</v>
      </c>
      <c r="M8" s="148">
        <v>29031336</v>
      </c>
      <c r="N8" s="149" t="s">
        <v>160</v>
      </c>
      <c r="O8" s="46" t="s">
        <v>18</v>
      </c>
      <c r="P8" s="46" t="s">
        <v>18</v>
      </c>
      <c r="Q8" s="43"/>
      <c r="R8" s="2"/>
    </row>
    <row r="9" spans="1:18" ht="43.5" customHeight="1" thickBot="1" x14ac:dyDescent="0.35">
      <c r="A9" s="2"/>
      <c r="B9" s="44" t="s">
        <v>65</v>
      </c>
      <c r="C9" s="40" t="s">
        <v>114</v>
      </c>
      <c r="D9" s="45" t="s">
        <v>38</v>
      </c>
      <c r="E9" s="41">
        <v>20000000</v>
      </c>
      <c r="F9" s="41">
        <v>0</v>
      </c>
      <c r="G9" s="41">
        <v>0</v>
      </c>
      <c r="H9" s="41">
        <v>0</v>
      </c>
      <c r="I9" s="41">
        <v>1250000</v>
      </c>
      <c r="J9" s="41">
        <v>18750000</v>
      </c>
      <c r="K9" s="41">
        <v>0</v>
      </c>
      <c r="L9" s="41">
        <v>0</v>
      </c>
      <c r="M9" s="41">
        <v>45280271</v>
      </c>
      <c r="N9" s="46" t="s">
        <v>52</v>
      </c>
      <c r="O9" s="46" t="s">
        <v>18</v>
      </c>
      <c r="P9" s="46" t="s">
        <v>18</v>
      </c>
      <c r="Q9" s="46"/>
      <c r="R9" s="2"/>
    </row>
    <row r="10" spans="1:18" s="21" customFormat="1" ht="54" customHeight="1" thickBot="1" x14ac:dyDescent="0.35">
      <c r="A10" s="2"/>
      <c r="B10" s="44" t="s">
        <v>109</v>
      </c>
      <c r="C10" s="40" t="s">
        <v>157</v>
      </c>
      <c r="D10" s="43" t="s">
        <v>33</v>
      </c>
      <c r="E10" s="41">
        <v>10293000</v>
      </c>
      <c r="F10" s="42">
        <v>0</v>
      </c>
      <c r="G10" s="42">
        <v>0</v>
      </c>
      <c r="H10" s="134">
        <v>3000000</v>
      </c>
      <c r="I10" s="134">
        <v>2000000</v>
      </c>
      <c r="J10" s="134">
        <v>2000000</v>
      </c>
      <c r="K10" s="134">
        <v>2000000</v>
      </c>
      <c r="L10" s="134">
        <v>1293000</v>
      </c>
      <c r="M10" s="42" t="s">
        <v>17</v>
      </c>
      <c r="N10" s="43" t="s">
        <v>17</v>
      </c>
      <c r="O10" s="43" t="s">
        <v>17</v>
      </c>
      <c r="P10" s="43" t="s">
        <v>17</v>
      </c>
      <c r="Q10" s="43" t="s">
        <v>17</v>
      </c>
      <c r="R10" s="2"/>
    </row>
    <row r="11" spans="1:18" s="21" customFormat="1" ht="23.25" customHeight="1" thickBot="1" x14ac:dyDescent="0.35">
      <c r="A11" s="16"/>
      <c r="B11" s="36" t="s">
        <v>112</v>
      </c>
      <c r="C11" s="37"/>
      <c r="D11" s="37"/>
      <c r="E11" s="133">
        <f>SUM(E12:E15)</f>
        <v>183150000</v>
      </c>
      <c r="F11" s="37"/>
      <c r="G11" s="37"/>
      <c r="H11" s="37"/>
      <c r="I11" s="37"/>
      <c r="J11" s="37"/>
      <c r="K11" s="37"/>
      <c r="L11" s="37"/>
      <c r="M11" s="37"/>
      <c r="N11" s="37"/>
      <c r="O11" s="37"/>
      <c r="P11" s="37"/>
      <c r="Q11" s="38"/>
      <c r="R11" s="2"/>
    </row>
    <row r="12" spans="1:18" ht="45" customHeight="1" thickBot="1" x14ac:dyDescent="0.35">
      <c r="A12" s="2"/>
      <c r="B12" s="39" t="s">
        <v>62</v>
      </c>
      <c r="C12" s="40" t="s">
        <v>115</v>
      </c>
      <c r="D12" s="39" t="s">
        <v>21</v>
      </c>
      <c r="E12" s="48">
        <v>36630000</v>
      </c>
      <c r="F12" s="47" t="s">
        <v>17</v>
      </c>
      <c r="G12" s="47" t="s">
        <v>17</v>
      </c>
      <c r="H12" s="48">
        <v>15960000</v>
      </c>
      <c r="I12" s="49">
        <v>16700000</v>
      </c>
      <c r="J12" s="49">
        <v>3970000</v>
      </c>
      <c r="K12" s="49" t="s">
        <v>17</v>
      </c>
      <c r="L12" s="49" t="s">
        <v>17</v>
      </c>
      <c r="M12" s="50" t="s">
        <v>17</v>
      </c>
      <c r="N12" s="51" t="s">
        <v>17</v>
      </c>
      <c r="O12" s="51" t="s">
        <v>17</v>
      </c>
      <c r="P12" s="45" t="s">
        <v>22</v>
      </c>
      <c r="Q12" s="46"/>
      <c r="R12" s="2"/>
    </row>
    <row r="13" spans="1:18" ht="81.75" customHeight="1" thickBot="1" x14ac:dyDescent="0.35">
      <c r="A13" s="2"/>
      <c r="B13" s="39" t="s">
        <v>62</v>
      </c>
      <c r="C13" s="40" t="s">
        <v>116</v>
      </c>
      <c r="D13" s="39" t="s">
        <v>16</v>
      </c>
      <c r="E13" s="48">
        <v>80586000</v>
      </c>
      <c r="F13" s="47" t="s">
        <v>17</v>
      </c>
      <c r="G13" s="47" t="s">
        <v>17</v>
      </c>
      <c r="H13" s="48">
        <v>80586000</v>
      </c>
      <c r="I13" s="49" t="s">
        <v>17</v>
      </c>
      <c r="J13" s="49" t="s">
        <v>17</v>
      </c>
      <c r="K13" s="49" t="s">
        <v>17</v>
      </c>
      <c r="L13" s="49" t="s">
        <v>17</v>
      </c>
      <c r="M13" s="52" t="s">
        <v>18</v>
      </c>
      <c r="N13" s="53" t="s">
        <v>18</v>
      </c>
      <c r="O13" s="53" t="s">
        <v>18</v>
      </c>
      <c r="P13" s="40" t="s">
        <v>19</v>
      </c>
      <c r="Q13" s="46"/>
      <c r="R13" s="2"/>
    </row>
    <row r="14" spans="1:18" s="21" customFormat="1" ht="81.75" customHeight="1" thickBot="1" x14ac:dyDescent="0.35">
      <c r="A14" s="2"/>
      <c r="B14" s="44" t="s">
        <v>64</v>
      </c>
      <c r="C14" s="40" t="s">
        <v>161</v>
      </c>
      <c r="D14" s="44" t="s">
        <v>162</v>
      </c>
      <c r="E14" s="47">
        <v>29304000</v>
      </c>
      <c r="F14" s="47">
        <v>0</v>
      </c>
      <c r="G14" s="47">
        <v>0</v>
      </c>
      <c r="H14" s="47">
        <v>2930400</v>
      </c>
      <c r="I14" s="47">
        <v>11721600</v>
      </c>
      <c r="J14" s="47">
        <v>10256400</v>
      </c>
      <c r="K14" s="47">
        <v>4395600</v>
      </c>
      <c r="L14" s="47">
        <v>0</v>
      </c>
      <c r="M14" s="47">
        <v>22317054</v>
      </c>
      <c r="N14" s="44" t="s">
        <v>32</v>
      </c>
      <c r="O14" s="46" t="s">
        <v>18</v>
      </c>
      <c r="P14" s="46" t="s">
        <v>18</v>
      </c>
      <c r="Q14" s="44"/>
      <c r="R14" s="2"/>
    </row>
    <row r="15" spans="1:18" ht="57" customHeight="1" thickBot="1" x14ac:dyDescent="0.35">
      <c r="A15" s="2"/>
      <c r="B15" s="44" t="s">
        <v>62</v>
      </c>
      <c r="C15" s="40" t="s">
        <v>153</v>
      </c>
      <c r="D15" s="44" t="s">
        <v>108</v>
      </c>
      <c r="E15" s="48">
        <v>36630000</v>
      </c>
      <c r="F15" s="47">
        <v>0</v>
      </c>
      <c r="G15" s="47">
        <v>0</v>
      </c>
      <c r="H15" s="47">
        <v>5000000</v>
      </c>
      <c r="I15" s="47">
        <v>8000000</v>
      </c>
      <c r="J15" s="47">
        <v>10000000</v>
      </c>
      <c r="K15" s="47">
        <v>13630000</v>
      </c>
      <c r="L15" s="47">
        <v>0</v>
      </c>
      <c r="M15" s="47">
        <v>104400000</v>
      </c>
      <c r="N15" s="44" t="s">
        <v>166</v>
      </c>
      <c r="O15" s="46" t="s">
        <v>18</v>
      </c>
      <c r="P15" s="46" t="s">
        <v>18</v>
      </c>
      <c r="Q15" s="44"/>
      <c r="R15" s="2"/>
    </row>
    <row r="16" spans="1:18" s="21" customFormat="1" ht="23.25" customHeight="1" thickBot="1" x14ac:dyDescent="0.35">
      <c r="A16" s="16"/>
      <c r="B16" s="36" t="s">
        <v>113</v>
      </c>
      <c r="C16" s="37"/>
      <c r="D16" s="37"/>
      <c r="E16" s="133">
        <f>SUM(E17:E19)</f>
        <v>91575000</v>
      </c>
      <c r="F16" s="37"/>
      <c r="G16" s="37"/>
      <c r="H16" s="37"/>
      <c r="I16" s="37"/>
      <c r="J16" s="37"/>
      <c r="K16" s="37"/>
      <c r="L16" s="37"/>
      <c r="M16" s="38"/>
      <c r="N16" s="36"/>
      <c r="O16" s="37"/>
      <c r="P16" s="37"/>
      <c r="Q16" s="37"/>
      <c r="R16" s="2"/>
    </row>
    <row r="17" spans="1:18" ht="57" customHeight="1" thickBot="1" x14ac:dyDescent="0.3">
      <c r="A17" s="14"/>
      <c r="B17" s="44" t="s">
        <v>65</v>
      </c>
      <c r="C17" s="40" t="s">
        <v>155</v>
      </c>
      <c r="D17" s="46" t="s">
        <v>38</v>
      </c>
      <c r="E17" s="41">
        <v>36630000</v>
      </c>
      <c r="F17" s="41">
        <v>0</v>
      </c>
      <c r="G17" s="41">
        <v>0</v>
      </c>
      <c r="H17" s="41">
        <v>2789306.4</v>
      </c>
      <c r="I17" s="41">
        <v>16920346.920000002</v>
      </c>
      <c r="J17" s="41">
        <v>16920346.920000002</v>
      </c>
      <c r="K17" s="41">
        <v>0</v>
      </c>
      <c r="L17" s="41">
        <v>0</v>
      </c>
      <c r="M17" s="41" t="s">
        <v>18</v>
      </c>
      <c r="N17" s="46" t="s">
        <v>18</v>
      </c>
      <c r="O17" s="46">
        <v>93370000</v>
      </c>
      <c r="P17" s="46" t="s">
        <v>39</v>
      </c>
      <c r="Q17" s="46"/>
      <c r="R17" s="5"/>
    </row>
    <row r="18" spans="1:18" ht="54.75" customHeight="1" thickBot="1" x14ac:dyDescent="0.3">
      <c r="A18" s="14"/>
      <c r="B18" s="40" t="s">
        <v>63</v>
      </c>
      <c r="C18" s="40" t="s">
        <v>117</v>
      </c>
      <c r="D18" s="40" t="s">
        <v>33</v>
      </c>
      <c r="E18" s="55">
        <v>32967000</v>
      </c>
      <c r="F18" s="54">
        <v>0</v>
      </c>
      <c r="G18" s="55">
        <v>0</v>
      </c>
      <c r="H18" s="56">
        <v>2000000</v>
      </c>
      <c r="I18" s="55">
        <v>5000000</v>
      </c>
      <c r="J18" s="56">
        <v>9000000</v>
      </c>
      <c r="K18" s="55">
        <v>10000000</v>
      </c>
      <c r="L18" s="57">
        <v>6967000</v>
      </c>
      <c r="M18" s="52"/>
      <c r="N18" s="44"/>
      <c r="O18" s="53"/>
      <c r="P18" s="51"/>
      <c r="Q18" s="46"/>
      <c r="R18" s="20"/>
    </row>
    <row r="19" spans="1:18" ht="53.25" customHeight="1" thickBot="1" x14ac:dyDescent="0.3">
      <c r="B19" s="40" t="s">
        <v>63</v>
      </c>
      <c r="C19" s="40" t="s">
        <v>118</v>
      </c>
      <c r="D19" s="40" t="s">
        <v>33</v>
      </c>
      <c r="E19" s="59">
        <v>21978000</v>
      </c>
      <c r="F19" s="54">
        <v>0</v>
      </c>
      <c r="G19" s="52">
        <v>0</v>
      </c>
      <c r="H19" s="56">
        <v>5994500</v>
      </c>
      <c r="I19" s="52">
        <v>5994500</v>
      </c>
      <c r="J19" s="56">
        <v>5994500</v>
      </c>
      <c r="K19" s="52">
        <v>2000000</v>
      </c>
      <c r="L19" s="57">
        <v>1994500</v>
      </c>
      <c r="M19" s="55"/>
      <c r="N19" s="40"/>
      <c r="O19" s="58"/>
      <c r="P19" s="45" t="s">
        <v>156</v>
      </c>
      <c r="Q19" s="45"/>
    </row>
    <row r="20" spans="1:18" x14ac:dyDescent="0.25">
      <c r="B20" s="167">
        <f>E19+E18+E17+E15+E14+E13+E12+E10+E9+E8+E7</f>
        <v>610500000</v>
      </c>
      <c r="C20" s="167"/>
      <c r="D20" s="167"/>
      <c r="E20" s="167"/>
      <c r="F20" s="167"/>
      <c r="G20" s="167"/>
      <c r="H20" s="167"/>
      <c r="I20" s="167"/>
      <c r="J20" s="167"/>
      <c r="K20" s="167"/>
      <c r="L20" s="167"/>
      <c r="M20" s="167"/>
      <c r="N20" s="167"/>
      <c r="O20" s="167"/>
      <c r="P20" s="167"/>
      <c r="Q20" s="167"/>
      <c r="R20" s="5"/>
    </row>
    <row r="21" spans="1:18" x14ac:dyDescent="0.25">
      <c r="E21" s="13"/>
    </row>
    <row r="22" spans="1:18" x14ac:dyDescent="0.25">
      <c r="E22" s="13"/>
    </row>
    <row r="23" spans="1:18" x14ac:dyDescent="0.25">
      <c r="E23" s="13"/>
    </row>
    <row r="26" spans="1:18" x14ac:dyDescent="0.25">
      <c r="E26" s="13"/>
    </row>
    <row r="28" spans="1:18" x14ac:dyDescent="0.25">
      <c r="E28" s="13"/>
    </row>
  </sheetData>
  <mergeCells count="19">
    <mergeCell ref="B20:Q20"/>
    <mergeCell ref="B4:B5"/>
    <mergeCell ref="C4:C5"/>
    <mergeCell ref="D4:D5"/>
    <mergeCell ref="E3:E5"/>
    <mergeCell ref="F4:F5"/>
    <mergeCell ref="G4:G5"/>
    <mergeCell ref="H4:H5"/>
    <mergeCell ref="I4:I5"/>
    <mergeCell ref="J4:J5"/>
    <mergeCell ref="B2:Q2"/>
    <mergeCell ref="F3:L3"/>
    <mergeCell ref="M3:P3"/>
    <mergeCell ref="M4:N4"/>
    <mergeCell ref="K4:K5"/>
    <mergeCell ref="L4:L5"/>
    <mergeCell ref="O4:O5"/>
    <mergeCell ref="P4:P5"/>
    <mergeCell ref="Q3:Q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topLeftCell="A16" zoomScale="70" zoomScaleNormal="70" workbookViewId="0">
      <selection activeCell="O23" sqref="O23:Q24"/>
    </sheetView>
  </sheetViews>
  <sheetFormatPr defaultRowHeight="15" x14ac:dyDescent="0.25"/>
  <cols>
    <col min="1" max="1" width="1.140625" customWidth="1"/>
    <col min="2" max="2" width="23.5703125" customWidth="1"/>
    <col min="3" max="3" width="43.5703125" customWidth="1"/>
    <col min="4" max="4" width="24.5703125" customWidth="1"/>
    <col min="5" max="5" width="23.28515625" style="23" customWidth="1"/>
    <col min="6" max="6" width="11.5703125" bestFit="1" customWidth="1"/>
    <col min="7" max="7" width="13.42578125" bestFit="1" customWidth="1"/>
    <col min="8" max="8" width="19" bestFit="1" customWidth="1"/>
    <col min="9" max="9" width="18.5703125" bestFit="1" customWidth="1"/>
    <col min="10" max="10" width="18.5703125" customWidth="1"/>
    <col min="11" max="11" width="23" customWidth="1"/>
    <col min="12" max="12" width="25" customWidth="1"/>
    <col min="13" max="13" width="23.140625" style="23" customWidth="1"/>
    <col min="14" max="14" width="86.8554687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2"/>
      <c r="F1" s="2"/>
      <c r="G1" s="2"/>
      <c r="H1" s="2"/>
      <c r="I1" s="2"/>
      <c r="J1" s="2"/>
      <c r="K1" s="2"/>
      <c r="L1" s="2"/>
      <c r="M1" s="22"/>
      <c r="N1" s="2"/>
      <c r="O1" s="2"/>
      <c r="P1" s="2"/>
      <c r="Q1" s="2"/>
      <c r="R1" s="2"/>
    </row>
    <row r="2" spans="1:18" ht="31.5" customHeight="1" thickBot="1" x14ac:dyDescent="0.35">
      <c r="A2" s="2"/>
      <c r="B2" s="151" t="s">
        <v>12</v>
      </c>
      <c r="C2" s="152"/>
      <c r="D2" s="152"/>
      <c r="E2" s="152"/>
      <c r="F2" s="152"/>
      <c r="G2" s="152"/>
      <c r="H2" s="152"/>
      <c r="I2" s="152"/>
      <c r="J2" s="152"/>
      <c r="K2" s="152"/>
      <c r="L2" s="152"/>
      <c r="M2" s="152"/>
      <c r="N2" s="152"/>
      <c r="O2" s="152"/>
      <c r="P2" s="152"/>
      <c r="Q2" s="153"/>
      <c r="R2" s="2"/>
    </row>
    <row r="3" spans="1:18" s="1" customFormat="1" ht="81.75" customHeight="1" thickBot="1" x14ac:dyDescent="0.35">
      <c r="A3" s="6"/>
      <c r="B3" s="8" t="s">
        <v>4</v>
      </c>
      <c r="C3" s="8" t="s">
        <v>5</v>
      </c>
      <c r="D3" s="8" t="s">
        <v>0</v>
      </c>
      <c r="E3" s="176" t="s">
        <v>3</v>
      </c>
      <c r="F3" s="154" t="s">
        <v>8</v>
      </c>
      <c r="G3" s="154"/>
      <c r="H3" s="154"/>
      <c r="I3" s="154"/>
      <c r="J3" s="154"/>
      <c r="K3" s="154"/>
      <c r="L3" s="155"/>
      <c r="M3" s="156" t="s">
        <v>6</v>
      </c>
      <c r="N3" s="157"/>
      <c r="O3" s="157"/>
      <c r="P3" s="158"/>
      <c r="Q3" s="164" t="s">
        <v>7</v>
      </c>
      <c r="R3" s="3"/>
    </row>
    <row r="4" spans="1:18" ht="27.75" customHeight="1" x14ac:dyDescent="0.3">
      <c r="A4" s="7"/>
      <c r="B4" s="170"/>
      <c r="C4" s="170"/>
      <c r="D4" s="170"/>
      <c r="E4" s="177"/>
      <c r="F4" s="174">
        <v>2020</v>
      </c>
      <c r="G4" s="160">
        <v>2021</v>
      </c>
      <c r="H4" s="160">
        <v>2022</v>
      </c>
      <c r="I4" s="160">
        <v>2023</v>
      </c>
      <c r="J4" s="160">
        <v>2024</v>
      </c>
      <c r="K4" s="160">
        <v>2025</v>
      </c>
      <c r="L4" s="160">
        <v>2026</v>
      </c>
      <c r="M4" s="159" t="s">
        <v>1</v>
      </c>
      <c r="N4" s="159"/>
      <c r="O4" s="162" t="s">
        <v>9</v>
      </c>
      <c r="P4" s="162" t="s">
        <v>10</v>
      </c>
      <c r="Q4" s="165"/>
      <c r="R4" s="2"/>
    </row>
    <row r="5" spans="1:18" ht="77.25" customHeight="1" thickBot="1" x14ac:dyDescent="0.35">
      <c r="A5" s="7"/>
      <c r="B5" s="170"/>
      <c r="C5" s="163"/>
      <c r="D5" s="163"/>
      <c r="E5" s="178"/>
      <c r="F5" s="175"/>
      <c r="G5" s="161"/>
      <c r="H5" s="161"/>
      <c r="I5" s="161"/>
      <c r="J5" s="161"/>
      <c r="K5" s="161"/>
      <c r="L5" s="161"/>
      <c r="M5" s="24" t="s">
        <v>11</v>
      </c>
      <c r="N5" s="10" t="s">
        <v>2</v>
      </c>
      <c r="O5" s="163"/>
      <c r="P5" s="163"/>
      <c r="Q5" s="166"/>
      <c r="R5" s="2"/>
    </row>
    <row r="6" spans="1:18" s="21" customFormat="1" ht="22.5" customHeight="1" thickBot="1" x14ac:dyDescent="0.35">
      <c r="A6" s="16"/>
      <c r="B6" s="182" t="s">
        <v>119</v>
      </c>
      <c r="C6" s="183"/>
      <c r="D6" s="183"/>
      <c r="E6" s="183"/>
      <c r="F6" s="183"/>
      <c r="G6" s="183"/>
      <c r="H6" s="183"/>
      <c r="I6" s="183"/>
      <c r="J6" s="183"/>
      <c r="K6" s="183"/>
      <c r="L6" s="183"/>
      <c r="M6" s="183"/>
      <c r="N6" s="183"/>
      <c r="O6" s="183"/>
      <c r="P6" s="183"/>
      <c r="Q6" s="184"/>
      <c r="R6" s="2"/>
    </row>
    <row r="7" spans="1:18" s="21" customFormat="1" ht="36.75" customHeight="1" thickBot="1" x14ac:dyDescent="0.35">
      <c r="A7" s="16"/>
      <c r="B7" s="187" t="s">
        <v>120</v>
      </c>
      <c r="C7" s="188"/>
      <c r="D7" s="188"/>
      <c r="E7" s="132">
        <f>SUM(E8)</f>
        <v>65934000</v>
      </c>
      <c r="F7" s="130"/>
      <c r="G7" s="130"/>
      <c r="H7" s="130"/>
      <c r="I7" s="130"/>
      <c r="J7" s="130"/>
      <c r="K7" s="130"/>
      <c r="L7" s="130"/>
      <c r="M7" s="130"/>
      <c r="N7" s="130"/>
      <c r="O7" s="130"/>
      <c r="P7" s="130"/>
      <c r="Q7" s="131"/>
      <c r="R7" s="2"/>
    </row>
    <row r="8" spans="1:18" s="21" customFormat="1" ht="41.25" customHeight="1" thickBot="1" x14ac:dyDescent="0.35">
      <c r="A8" s="16"/>
      <c r="B8" s="44" t="s">
        <v>36</v>
      </c>
      <c r="C8" s="44" t="s">
        <v>80</v>
      </c>
      <c r="D8" s="44" t="s">
        <v>33</v>
      </c>
      <c r="E8" s="60">
        <v>65934000</v>
      </c>
      <c r="F8" s="60">
        <v>0</v>
      </c>
      <c r="G8" s="60">
        <v>0</v>
      </c>
      <c r="H8" s="60">
        <f>E8*0.15</f>
        <v>9890100</v>
      </c>
      <c r="I8" s="60">
        <f>$E8*0.2125</f>
        <v>14010975</v>
      </c>
      <c r="J8" s="60">
        <f t="shared" ref="J8:L10" si="0">$E8*0.2125</f>
        <v>14010975</v>
      </c>
      <c r="K8" s="60">
        <f t="shared" si="0"/>
        <v>14010975</v>
      </c>
      <c r="L8" s="60">
        <f t="shared" si="0"/>
        <v>14010975</v>
      </c>
      <c r="M8" s="60">
        <v>152022491</v>
      </c>
      <c r="N8" s="44" t="s">
        <v>34</v>
      </c>
      <c r="O8" s="44"/>
      <c r="P8" s="44"/>
      <c r="Q8" s="44"/>
      <c r="R8" s="2"/>
    </row>
    <row r="9" spans="1:18" s="21" customFormat="1" ht="22.5" customHeight="1" thickBot="1" x14ac:dyDescent="0.35">
      <c r="A9" s="16"/>
      <c r="B9" s="187" t="s">
        <v>121</v>
      </c>
      <c r="C9" s="188"/>
      <c r="D9" s="188"/>
      <c r="E9" s="132">
        <f>SUM(E10:E11)</f>
        <v>60984000</v>
      </c>
      <c r="F9" s="130"/>
      <c r="G9" s="130"/>
      <c r="H9" s="130"/>
      <c r="I9" s="130"/>
      <c r="J9" s="130"/>
      <c r="K9" s="130"/>
      <c r="L9" s="130"/>
      <c r="M9" s="130"/>
      <c r="N9" s="130"/>
      <c r="O9" s="130"/>
      <c r="P9" s="130"/>
      <c r="Q9" s="131"/>
      <c r="R9" s="2"/>
    </row>
    <row r="10" spans="1:18" ht="41.25" customHeight="1" thickBot="1" x14ac:dyDescent="0.35">
      <c r="A10" s="16"/>
      <c r="B10" s="44" t="s">
        <v>36</v>
      </c>
      <c r="C10" s="44" t="s">
        <v>81</v>
      </c>
      <c r="D10" s="44" t="s">
        <v>33</v>
      </c>
      <c r="E10" s="60">
        <v>45012000</v>
      </c>
      <c r="F10" s="60">
        <v>0</v>
      </c>
      <c r="G10" s="60">
        <v>0</v>
      </c>
      <c r="H10" s="60">
        <f>E10*0.15</f>
        <v>6751800</v>
      </c>
      <c r="I10" s="60">
        <f>$E10*0.2125</f>
        <v>9565050</v>
      </c>
      <c r="J10" s="60">
        <f t="shared" si="0"/>
        <v>9565050</v>
      </c>
      <c r="K10" s="60">
        <f t="shared" si="0"/>
        <v>9565050</v>
      </c>
      <c r="L10" s="60">
        <f t="shared" si="0"/>
        <v>9565050</v>
      </c>
      <c r="M10" s="60">
        <v>152022491</v>
      </c>
      <c r="N10" s="44" t="s">
        <v>34</v>
      </c>
      <c r="O10" s="44"/>
      <c r="P10" s="44"/>
      <c r="Q10" s="44"/>
      <c r="R10" s="2"/>
    </row>
    <row r="11" spans="1:18" ht="40.5" customHeight="1" thickBot="1" x14ac:dyDescent="0.35">
      <c r="A11" s="16"/>
      <c r="B11" s="44" t="s">
        <v>36</v>
      </c>
      <c r="C11" s="44" t="s">
        <v>82</v>
      </c>
      <c r="D11" s="44" t="s">
        <v>33</v>
      </c>
      <c r="E11" s="60">
        <v>15972000</v>
      </c>
      <c r="F11" s="60">
        <v>0</v>
      </c>
      <c r="G11" s="60">
        <v>0</v>
      </c>
      <c r="H11" s="60">
        <f>E11*0.35</f>
        <v>5590200</v>
      </c>
      <c r="I11" s="60">
        <f>$E11*0.3</f>
        <v>4791600</v>
      </c>
      <c r="J11" s="60">
        <f>$E11*0.3</f>
        <v>4791600</v>
      </c>
      <c r="K11" s="60">
        <f>$E11*0.025</f>
        <v>399300</v>
      </c>
      <c r="L11" s="60">
        <f>$E11*0.025</f>
        <v>399300</v>
      </c>
      <c r="M11" s="60">
        <v>152022491</v>
      </c>
      <c r="N11" s="44" t="s">
        <v>34</v>
      </c>
      <c r="O11" s="44"/>
      <c r="P11" s="44"/>
      <c r="Q11" s="44"/>
      <c r="R11" s="2"/>
    </row>
    <row r="12" spans="1:18" s="21" customFormat="1" ht="22.5" customHeight="1" thickBot="1" x14ac:dyDescent="0.35">
      <c r="A12" s="16"/>
      <c r="B12" s="187" t="s">
        <v>129</v>
      </c>
      <c r="C12" s="188"/>
      <c r="D12" s="188"/>
      <c r="E12" s="132">
        <f>SUM(E13:E14)</f>
        <v>31944000</v>
      </c>
      <c r="F12" s="130"/>
      <c r="G12" s="130"/>
      <c r="H12" s="130"/>
      <c r="I12" s="130"/>
      <c r="J12" s="130"/>
      <c r="K12" s="130"/>
      <c r="L12" s="130"/>
      <c r="M12" s="130"/>
      <c r="N12" s="130"/>
      <c r="O12" s="130"/>
      <c r="P12" s="130"/>
      <c r="Q12" s="131"/>
      <c r="R12" s="2"/>
    </row>
    <row r="13" spans="1:18" ht="40.5" customHeight="1" thickBot="1" x14ac:dyDescent="0.35">
      <c r="A13" s="16"/>
      <c r="B13" s="44" t="s">
        <v>36</v>
      </c>
      <c r="C13" s="44" t="s">
        <v>83</v>
      </c>
      <c r="D13" s="44" t="s">
        <v>33</v>
      </c>
      <c r="E13" s="60">
        <v>20328000</v>
      </c>
      <c r="F13" s="60">
        <v>0</v>
      </c>
      <c r="G13" s="60">
        <v>0</v>
      </c>
      <c r="H13" s="60">
        <f>E13*0.15</f>
        <v>3049200</v>
      </c>
      <c r="I13" s="60">
        <f>$E13*0.2125</f>
        <v>4319700</v>
      </c>
      <c r="J13" s="60">
        <f t="shared" ref="J13:L14" si="1">$E13*0.2125</f>
        <v>4319700</v>
      </c>
      <c r="K13" s="60">
        <f t="shared" si="1"/>
        <v>4319700</v>
      </c>
      <c r="L13" s="60">
        <f t="shared" si="1"/>
        <v>4319700</v>
      </c>
      <c r="M13" s="60">
        <v>152022491</v>
      </c>
      <c r="N13" s="44" t="s">
        <v>34</v>
      </c>
      <c r="O13" s="44"/>
      <c r="P13" s="44"/>
      <c r="Q13" s="44"/>
      <c r="R13" s="2"/>
    </row>
    <row r="14" spans="1:18" ht="41.25" customHeight="1" thickBot="1" x14ac:dyDescent="0.35">
      <c r="A14" s="16"/>
      <c r="B14" s="44" t="s">
        <v>36</v>
      </c>
      <c r="C14" s="44" t="s">
        <v>84</v>
      </c>
      <c r="D14" s="44" t="s">
        <v>33</v>
      </c>
      <c r="E14" s="60">
        <v>11616000.000000002</v>
      </c>
      <c r="F14" s="60">
        <v>0</v>
      </c>
      <c r="G14" s="60">
        <v>0</v>
      </c>
      <c r="H14" s="60">
        <f>E14*0.15</f>
        <v>1742400.0000000002</v>
      </c>
      <c r="I14" s="60">
        <f>$E14*0.2125</f>
        <v>2468400.0000000005</v>
      </c>
      <c r="J14" s="60">
        <f t="shared" si="1"/>
        <v>2468400.0000000005</v>
      </c>
      <c r="K14" s="60">
        <f t="shared" si="1"/>
        <v>2468400.0000000005</v>
      </c>
      <c r="L14" s="60">
        <f t="shared" si="1"/>
        <v>2468400.0000000005</v>
      </c>
      <c r="M14" s="60">
        <v>152022491</v>
      </c>
      <c r="N14" s="44" t="s">
        <v>34</v>
      </c>
      <c r="O14" s="44"/>
      <c r="P14" s="44"/>
      <c r="Q14" s="44"/>
      <c r="R14" s="2"/>
    </row>
    <row r="15" spans="1:18" s="21" customFormat="1" ht="22.5" customHeight="1" thickBot="1" x14ac:dyDescent="0.35">
      <c r="A15" s="16"/>
      <c r="B15" s="182" t="s">
        <v>122</v>
      </c>
      <c r="C15" s="183"/>
      <c r="D15" s="183"/>
      <c r="E15" s="183"/>
      <c r="F15" s="183"/>
      <c r="G15" s="183"/>
      <c r="H15" s="183"/>
      <c r="I15" s="183"/>
      <c r="J15" s="183"/>
      <c r="K15" s="183"/>
      <c r="L15" s="183"/>
      <c r="M15" s="183"/>
      <c r="N15" s="183"/>
      <c r="O15" s="183"/>
      <c r="P15" s="183"/>
      <c r="Q15" s="184"/>
      <c r="R15" s="2"/>
    </row>
    <row r="16" spans="1:18" s="21" customFormat="1" ht="22.5" customHeight="1" thickBot="1" x14ac:dyDescent="0.35">
      <c r="A16" s="16"/>
      <c r="B16" s="187" t="s">
        <v>123</v>
      </c>
      <c r="C16" s="188"/>
      <c r="D16" s="188"/>
      <c r="E16" s="132">
        <f>SUM(E17:E20)</f>
        <v>113850000</v>
      </c>
      <c r="F16" s="130"/>
      <c r="G16" s="130"/>
      <c r="H16" s="130"/>
      <c r="I16" s="130"/>
      <c r="J16" s="130"/>
      <c r="K16" s="130"/>
      <c r="L16" s="130"/>
      <c r="M16" s="130"/>
      <c r="N16" s="130"/>
      <c r="O16" s="130"/>
      <c r="P16" s="130"/>
      <c r="Q16" s="131"/>
      <c r="R16" s="2"/>
    </row>
    <row r="17" spans="1:18" ht="43.5" customHeight="1" thickBot="1" x14ac:dyDescent="0.35">
      <c r="A17" s="16"/>
      <c r="B17" s="44" t="s">
        <v>66</v>
      </c>
      <c r="C17" s="44" t="s">
        <v>85</v>
      </c>
      <c r="D17" s="44" t="s">
        <v>29</v>
      </c>
      <c r="E17" s="60">
        <v>10000000</v>
      </c>
      <c r="F17" s="60" t="s">
        <v>58</v>
      </c>
      <c r="G17" s="60">
        <v>500000</v>
      </c>
      <c r="H17" s="60">
        <v>2000000</v>
      </c>
      <c r="I17" s="60">
        <v>2000000</v>
      </c>
      <c r="J17" s="61">
        <v>2000000</v>
      </c>
      <c r="K17" s="61">
        <v>2500000</v>
      </c>
      <c r="L17" s="61">
        <v>1000000</v>
      </c>
      <c r="M17" s="61">
        <v>5000000</v>
      </c>
      <c r="N17" s="40" t="s">
        <v>14</v>
      </c>
      <c r="O17" s="51" t="s">
        <v>18</v>
      </c>
      <c r="P17" s="46" t="s">
        <v>30</v>
      </c>
      <c r="Q17" s="60"/>
      <c r="R17" s="2"/>
    </row>
    <row r="18" spans="1:18" ht="29.25" customHeight="1" thickBot="1" x14ac:dyDescent="0.35">
      <c r="A18" s="2"/>
      <c r="B18" s="44" t="s">
        <v>66</v>
      </c>
      <c r="C18" s="40" t="s">
        <v>86</v>
      </c>
      <c r="D18" s="44" t="s">
        <v>27</v>
      </c>
      <c r="E18" s="60">
        <v>40000000</v>
      </c>
      <c r="F18" s="60" t="s">
        <v>58</v>
      </c>
      <c r="G18" s="60" t="s">
        <v>58</v>
      </c>
      <c r="H18" s="60">
        <v>2000000</v>
      </c>
      <c r="I18" s="60">
        <v>5000000</v>
      </c>
      <c r="J18" s="61">
        <v>9000000</v>
      </c>
      <c r="K18" s="61">
        <v>12000000</v>
      </c>
      <c r="L18" s="61">
        <v>12000000</v>
      </c>
      <c r="M18" s="62" t="s">
        <v>18</v>
      </c>
      <c r="N18" s="51" t="s">
        <v>18</v>
      </c>
      <c r="O18" s="51" t="s">
        <v>18</v>
      </c>
      <c r="P18" s="51" t="s">
        <v>18</v>
      </c>
      <c r="Q18" s="46"/>
      <c r="R18" s="2"/>
    </row>
    <row r="19" spans="1:18" ht="29.25" customHeight="1" thickBot="1" x14ac:dyDescent="0.35">
      <c r="A19" s="2"/>
      <c r="B19" s="44" t="s">
        <v>66</v>
      </c>
      <c r="C19" s="44" t="s">
        <v>88</v>
      </c>
      <c r="D19" s="44" t="s">
        <v>28</v>
      </c>
      <c r="E19" s="60">
        <v>30000000</v>
      </c>
      <c r="F19" s="60" t="s">
        <v>58</v>
      </c>
      <c r="G19" s="60" t="s">
        <v>58</v>
      </c>
      <c r="H19" s="60" t="s">
        <v>58</v>
      </c>
      <c r="I19" s="60">
        <v>5000000</v>
      </c>
      <c r="J19" s="61">
        <v>7000000</v>
      </c>
      <c r="K19" s="61">
        <v>11000000</v>
      </c>
      <c r="L19" s="61">
        <v>7000000</v>
      </c>
      <c r="M19" s="61">
        <v>21150000</v>
      </c>
      <c r="N19" s="40" t="s">
        <v>14</v>
      </c>
      <c r="O19" s="51" t="s">
        <v>18</v>
      </c>
      <c r="P19" s="51" t="s">
        <v>18</v>
      </c>
      <c r="Q19" s="63"/>
      <c r="R19" s="2"/>
    </row>
    <row r="20" spans="1:18" ht="42.75" customHeight="1" thickBot="1" x14ac:dyDescent="0.35">
      <c r="A20" s="2"/>
      <c r="B20" s="44" t="s">
        <v>66</v>
      </c>
      <c r="C20" s="44" t="s">
        <v>87</v>
      </c>
      <c r="D20" s="44" t="s">
        <v>27</v>
      </c>
      <c r="E20" s="60">
        <v>33850000</v>
      </c>
      <c r="F20" s="60" t="s">
        <v>58</v>
      </c>
      <c r="G20" s="60" t="s">
        <v>58</v>
      </c>
      <c r="H20" s="60">
        <v>5000000</v>
      </c>
      <c r="I20" s="60">
        <v>7500000</v>
      </c>
      <c r="J20" s="61">
        <v>12500000</v>
      </c>
      <c r="K20" s="61">
        <v>15000000</v>
      </c>
      <c r="L20" s="61">
        <v>10000000</v>
      </c>
      <c r="M20" s="61">
        <v>10000000</v>
      </c>
      <c r="N20" s="40" t="s">
        <v>14</v>
      </c>
      <c r="O20" s="51" t="s">
        <v>18</v>
      </c>
      <c r="P20" s="51" t="s">
        <v>18</v>
      </c>
      <c r="Q20" s="44"/>
      <c r="R20" s="2"/>
    </row>
    <row r="21" spans="1:18" s="21" customFormat="1" ht="24" customHeight="1" thickBot="1" x14ac:dyDescent="0.35">
      <c r="A21" s="16"/>
      <c r="B21" s="179" t="s">
        <v>124</v>
      </c>
      <c r="C21" s="180"/>
      <c r="D21" s="180"/>
      <c r="E21" s="180"/>
      <c r="F21" s="180"/>
      <c r="G21" s="180"/>
      <c r="H21" s="180"/>
      <c r="I21" s="180"/>
      <c r="J21" s="180"/>
      <c r="K21" s="180"/>
      <c r="L21" s="180"/>
      <c r="M21" s="180"/>
      <c r="N21" s="180"/>
      <c r="O21" s="180"/>
      <c r="P21" s="180"/>
      <c r="Q21" s="181"/>
      <c r="R21" s="2"/>
    </row>
    <row r="22" spans="1:18" s="21" customFormat="1" ht="22.5" customHeight="1" thickBot="1" x14ac:dyDescent="0.35">
      <c r="A22" s="16"/>
      <c r="B22" s="185" t="s">
        <v>125</v>
      </c>
      <c r="C22" s="186"/>
      <c r="D22" s="186"/>
      <c r="E22" s="129">
        <f>SUM(E23:E24)</f>
        <v>24288000</v>
      </c>
      <c r="F22" s="127"/>
      <c r="G22" s="127"/>
      <c r="H22" s="127"/>
      <c r="I22" s="127"/>
      <c r="J22" s="127"/>
      <c r="K22" s="127"/>
      <c r="L22" s="127"/>
      <c r="M22" s="127"/>
      <c r="N22" s="127"/>
      <c r="O22" s="127"/>
      <c r="P22" s="127"/>
      <c r="Q22" s="128"/>
      <c r="R22" s="2"/>
    </row>
    <row r="23" spans="1:18" s="21" customFormat="1" ht="43.5" customHeight="1" thickBot="1" x14ac:dyDescent="0.3">
      <c r="B23" s="44" t="s">
        <v>67</v>
      </c>
      <c r="C23" s="44" t="s">
        <v>89</v>
      </c>
      <c r="D23" s="44" t="s">
        <v>24</v>
      </c>
      <c r="E23" s="61">
        <v>14288000</v>
      </c>
      <c r="F23" s="61">
        <v>0</v>
      </c>
      <c r="G23" s="61">
        <v>0</v>
      </c>
      <c r="H23" s="61">
        <v>1400000</v>
      </c>
      <c r="I23" s="61">
        <v>3500000</v>
      </c>
      <c r="J23" s="61">
        <v>3500000</v>
      </c>
      <c r="K23" s="61">
        <v>2800000</v>
      </c>
      <c r="L23" s="61">
        <f>2800000+288000</f>
        <v>3088000</v>
      </c>
      <c r="M23" s="61" t="s">
        <v>25</v>
      </c>
      <c r="N23" s="40" t="s">
        <v>26</v>
      </c>
      <c r="O23" s="51"/>
      <c r="P23" s="51"/>
      <c r="Q23" s="44"/>
    </row>
    <row r="24" spans="1:18" ht="30.75" customHeight="1" thickBot="1" x14ac:dyDescent="0.3">
      <c r="B24" s="44" t="s">
        <v>66</v>
      </c>
      <c r="C24" s="44" t="s">
        <v>90</v>
      </c>
      <c r="D24" s="44" t="s">
        <v>27</v>
      </c>
      <c r="E24" s="61">
        <v>10000000</v>
      </c>
      <c r="F24" s="61" t="s">
        <v>58</v>
      </c>
      <c r="G24" s="61" t="s">
        <v>58</v>
      </c>
      <c r="H24" s="61">
        <v>500000</v>
      </c>
      <c r="I24" s="61">
        <v>2000000</v>
      </c>
      <c r="J24" s="61">
        <v>2500000</v>
      </c>
      <c r="K24" s="61">
        <v>3000000</v>
      </c>
      <c r="L24" s="61">
        <v>2000000</v>
      </c>
      <c r="M24" s="61">
        <v>13000000</v>
      </c>
      <c r="N24" s="40" t="s">
        <v>14</v>
      </c>
      <c r="O24" s="51" t="s">
        <v>18</v>
      </c>
      <c r="P24" s="51" t="s">
        <v>18</v>
      </c>
      <c r="Q24" s="44"/>
    </row>
    <row r="25" spans="1:18" s="21" customFormat="1" ht="35.25" customHeight="1" thickBot="1" x14ac:dyDescent="0.35">
      <c r="A25" s="16"/>
      <c r="B25" s="179" t="s">
        <v>126</v>
      </c>
      <c r="C25" s="180"/>
      <c r="D25" s="127"/>
      <c r="E25" s="129">
        <f>SUM(E26:E27)</f>
        <v>16500000</v>
      </c>
      <c r="F25" s="127"/>
      <c r="G25" s="127"/>
      <c r="H25" s="127"/>
      <c r="I25" s="127"/>
      <c r="J25" s="127"/>
      <c r="K25" s="127"/>
      <c r="L25" s="127"/>
      <c r="M25" s="127"/>
      <c r="N25" s="127"/>
      <c r="O25" s="127"/>
      <c r="P25" s="127"/>
      <c r="Q25" s="128"/>
      <c r="R25" s="2"/>
    </row>
    <row r="26" spans="1:18" ht="57.75" customHeight="1" thickBot="1" x14ac:dyDescent="0.3">
      <c r="B26" s="44" t="s">
        <v>36</v>
      </c>
      <c r="C26" s="44" t="s">
        <v>91</v>
      </c>
      <c r="D26" s="44" t="s">
        <v>33</v>
      </c>
      <c r="E26" s="60">
        <v>8250000</v>
      </c>
      <c r="F26" s="60">
        <v>0</v>
      </c>
      <c r="G26" s="60">
        <v>0</v>
      </c>
      <c r="H26" s="60">
        <v>1237500</v>
      </c>
      <c r="I26" s="60">
        <v>1753125</v>
      </c>
      <c r="J26" s="60">
        <v>1753125</v>
      </c>
      <c r="K26" s="60">
        <v>1753125</v>
      </c>
      <c r="L26" s="60">
        <v>1753125</v>
      </c>
      <c r="M26" s="60">
        <v>3948930</v>
      </c>
      <c r="N26" s="44" t="s">
        <v>35</v>
      </c>
      <c r="O26" s="44"/>
      <c r="P26" s="44"/>
      <c r="Q26" s="44"/>
    </row>
    <row r="27" spans="1:18" ht="54.75" customHeight="1" thickBot="1" x14ac:dyDescent="0.3">
      <c r="B27" s="44" t="s">
        <v>36</v>
      </c>
      <c r="C27" s="44" t="s">
        <v>92</v>
      </c>
      <c r="D27" s="44" t="s">
        <v>33</v>
      </c>
      <c r="E27" s="60">
        <v>8250000</v>
      </c>
      <c r="F27" s="60">
        <v>0</v>
      </c>
      <c r="G27" s="60">
        <v>0</v>
      </c>
      <c r="H27" s="60">
        <v>1237500</v>
      </c>
      <c r="I27" s="60">
        <v>1753125</v>
      </c>
      <c r="J27" s="60">
        <v>1753125</v>
      </c>
      <c r="K27" s="60">
        <v>1753125</v>
      </c>
      <c r="L27" s="60">
        <v>1753125</v>
      </c>
      <c r="M27" s="60">
        <v>3948930</v>
      </c>
      <c r="N27" s="44" t="s">
        <v>35</v>
      </c>
      <c r="O27" s="44"/>
      <c r="P27" s="44"/>
      <c r="Q27" s="44"/>
      <c r="R27" s="20"/>
    </row>
    <row r="28" spans="1:18" s="21" customFormat="1" ht="22.5" customHeight="1" thickBot="1" x14ac:dyDescent="0.35">
      <c r="A28" s="16"/>
      <c r="B28" s="179" t="s">
        <v>128</v>
      </c>
      <c r="C28" s="180"/>
      <c r="D28" s="180"/>
      <c r="E28" s="180"/>
      <c r="F28" s="180"/>
      <c r="G28" s="180"/>
      <c r="H28" s="180"/>
      <c r="I28" s="180"/>
      <c r="J28" s="180"/>
      <c r="K28" s="180"/>
      <c r="L28" s="180"/>
      <c r="M28" s="180"/>
      <c r="N28" s="180"/>
      <c r="O28" s="180"/>
      <c r="P28" s="180"/>
      <c r="Q28" s="64"/>
      <c r="R28" s="2"/>
    </row>
    <row r="29" spans="1:18" s="21" customFormat="1" ht="22.5" customHeight="1" thickBot="1" x14ac:dyDescent="0.35">
      <c r="A29" s="16"/>
      <c r="B29" s="126" t="s">
        <v>127</v>
      </c>
      <c r="C29" s="127"/>
      <c r="D29" s="127"/>
      <c r="E29" s="129">
        <f>SUM(E30:E31)</f>
        <v>16500000</v>
      </c>
      <c r="F29" s="127"/>
      <c r="G29" s="127"/>
      <c r="H29" s="127"/>
      <c r="I29" s="127"/>
      <c r="J29" s="127"/>
      <c r="K29" s="127"/>
      <c r="L29" s="127"/>
      <c r="M29" s="127"/>
      <c r="N29" s="127"/>
      <c r="O29" s="127"/>
      <c r="P29" s="127"/>
      <c r="Q29" s="128"/>
      <c r="R29" s="2"/>
    </row>
    <row r="30" spans="1:18" ht="44.25" customHeight="1" thickBot="1" x14ac:dyDescent="0.3">
      <c r="B30" s="44" t="s">
        <v>45</v>
      </c>
      <c r="C30" s="44" t="s">
        <v>72</v>
      </c>
      <c r="D30" s="44"/>
      <c r="E30" s="60">
        <v>12500000</v>
      </c>
      <c r="F30" s="60"/>
      <c r="G30" s="60"/>
      <c r="H30" s="60">
        <f>E30*15%</f>
        <v>1875000</v>
      </c>
      <c r="I30" s="60">
        <f>E30*21.25%</f>
        <v>2656250</v>
      </c>
      <c r="J30" s="60">
        <f>E30*21.25%</f>
        <v>2656250</v>
      </c>
      <c r="K30" s="60">
        <f>E30*21.25%</f>
        <v>2656250</v>
      </c>
      <c r="L30" s="60">
        <f>E30*21.25%</f>
        <v>2656250</v>
      </c>
      <c r="M30" s="60">
        <v>7395000</v>
      </c>
      <c r="N30" s="44" t="s">
        <v>74</v>
      </c>
      <c r="O30" s="44"/>
      <c r="P30" s="44"/>
      <c r="Q30" s="44"/>
    </row>
    <row r="31" spans="1:18" ht="44.25" customHeight="1" thickBot="1" x14ac:dyDescent="0.3">
      <c r="B31" s="44" t="s">
        <v>45</v>
      </c>
      <c r="C31" s="44" t="s">
        <v>73</v>
      </c>
      <c r="D31" s="44"/>
      <c r="E31" s="60">
        <v>4000000</v>
      </c>
      <c r="F31" s="60"/>
      <c r="G31" s="60"/>
      <c r="H31" s="60">
        <f>E31*15%</f>
        <v>600000</v>
      </c>
      <c r="I31" s="60">
        <f>E31*21.25%</f>
        <v>850000</v>
      </c>
      <c r="J31" s="60">
        <f>E31*21.25%</f>
        <v>850000</v>
      </c>
      <c r="K31" s="60">
        <f>E31*21.25%</f>
        <v>850000</v>
      </c>
      <c r="L31" s="60">
        <f>E31*21.25%</f>
        <v>850000</v>
      </c>
      <c r="M31" s="60">
        <v>3967500</v>
      </c>
      <c r="N31" s="44" t="s">
        <v>74</v>
      </c>
      <c r="O31" s="44"/>
      <c r="P31" s="44"/>
      <c r="Q31" s="44"/>
    </row>
    <row r="32" spans="1:18" ht="66.75" customHeight="1" x14ac:dyDescent="0.25">
      <c r="H32" s="23"/>
    </row>
    <row r="33" spans="8:8" x14ac:dyDescent="0.25">
      <c r="H33" s="23"/>
    </row>
    <row r="34" spans="8:8" x14ac:dyDescent="0.25">
      <c r="H34" s="23"/>
    </row>
    <row r="35" spans="8:8" x14ac:dyDescent="0.25">
      <c r="H35" s="23"/>
    </row>
    <row r="36" spans="8:8" x14ac:dyDescent="0.25">
      <c r="H36" s="23"/>
    </row>
    <row r="37" spans="8:8" x14ac:dyDescent="0.25">
      <c r="H37" s="23"/>
    </row>
    <row r="38" spans="8:8" x14ac:dyDescent="0.25">
      <c r="H38" s="23"/>
    </row>
    <row r="39" spans="8:8" x14ac:dyDescent="0.25">
      <c r="H39" s="23"/>
    </row>
    <row r="40" spans="8:8" x14ac:dyDescent="0.25">
      <c r="H40" s="23"/>
    </row>
    <row r="41" spans="8:8" x14ac:dyDescent="0.25">
      <c r="H41" s="23"/>
    </row>
    <row r="42" spans="8:8" x14ac:dyDescent="0.25">
      <c r="H42" s="23"/>
    </row>
    <row r="43" spans="8:8" x14ac:dyDescent="0.25">
      <c r="H43" s="23"/>
    </row>
    <row r="44" spans="8:8" x14ac:dyDescent="0.25">
      <c r="H44" s="23"/>
    </row>
    <row r="45" spans="8:8" x14ac:dyDescent="0.25">
      <c r="H45" s="23"/>
    </row>
    <row r="46" spans="8:8" x14ac:dyDescent="0.25">
      <c r="H46" s="23"/>
    </row>
  </sheetData>
  <mergeCells count="28">
    <mergeCell ref="O4:O5"/>
    <mergeCell ref="P4:P5"/>
    <mergeCell ref="B28:P28"/>
    <mergeCell ref="B21:Q21"/>
    <mergeCell ref="B15:Q15"/>
    <mergeCell ref="B6:Q6"/>
    <mergeCell ref="B25:C25"/>
    <mergeCell ref="B22:D22"/>
    <mergeCell ref="B16:D16"/>
    <mergeCell ref="B12:D12"/>
    <mergeCell ref="B9:D9"/>
    <mergeCell ref="B7:D7"/>
    <mergeCell ref="B2:Q2"/>
    <mergeCell ref="E3:E5"/>
    <mergeCell ref="F3:L3"/>
    <mergeCell ref="M3:P3"/>
    <mergeCell ref="Q3:Q5"/>
    <mergeCell ref="B4:B5"/>
    <mergeCell ref="C4:C5"/>
    <mergeCell ref="D4:D5"/>
    <mergeCell ref="F4:F5"/>
    <mergeCell ref="G4:G5"/>
    <mergeCell ref="H4:H5"/>
    <mergeCell ref="I4:I5"/>
    <mergeCell ref="J4:J5"/>
    <mergeCell ref="K4:K5"/>
    <mergeCell ref="L4:L5"/>
    <mergeCell ref="M4:N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topLeftCell="A4" zoomScale="70" zoomScaleNormal="70" workbookViewId="0">
      <selection activeCell="E7" sqref="E7"/>
    </sheetView>
  </sheetViews>
  <sheetFormatPr defaultRowHeight="15" x14ac:dyDescent="0.25"/>
  <cols>
    <col min="1" max="1" width="1.140625" customWidth="1"/>
    <col min="2" max="2" width="20.42578125" customWidth="1"/>
    <col min="3" max="3" width="47.85546875" customWidth="1"/>
    <col min="4" max="4" width="24.5703125" customWidth="1"/>
    <col min="5" max="5" width="23.28515625" customWidth="1"/>
    <col min="6" max="6" width="9.28515625" bestFit="1" customWidth="1"/>
    <col min="7" max="7" width="12.42578125" bestFit="1" customWidth="1"/>
    <col min="8" max="8" width="20.42578125" customWidth="1"/>
    <col min="9" max="9" width="16" customWidth="1"/>
    <col min="10" max="10" width="12.5703125" customWidth="1"/>
    <col min="11" max="11" width="17.5703125" customWidth="1"/>
    <col min="12" max="12" width="13" customWidth="1"/>
    <col min="13" max="13" width="23.140625" customWidth="1"/>
    <col min="14" max="14" width="40.14062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51" t="s">
        <v>12</v>
      </c>
      <c r="C2" s="152"/>
      <c r="D2" s="152"/>
      <c r="E2" s="152"/>
      <c r="F2" s="152"/>
      <c r="G2" s="152"/>
      <c r="H2" s="152"/>
      <c r="I2" s="152"/>
      <c r="J2" s="152"/>
      <c r="K2" s="152"/>
      <c r="L2" s="152"/>
      <c r="M2" s="152"/>
      <c r="N2" s="152"/>
      <c r="O2" s="152"/>
      <c r="P2" s="152"/>
      <c r="Q2" s="153"/>
      <c r="R2" s="2"/>
    </row>
    <row r="3" spans="1:18" s="1" customFormat="1" ht="81.75" customHeight="1" thickBot="1" x14ac:dyDescent="0.35">
      <c r="A3" s="6"/>
      <c r="B3" s="8" t="s">
        <v>4</v>
      </c>
      <c r="C3" s="8" t="s">
        <v>5</v>
      </c>
      <c r="D3" s="8" t="s">
        <v>0</v>
      </c>
      <c r="E3" s="171" t="s">
        <v>3</v>
      </c>
      <c r="F3" s="154" t="s">
        <v>8</v>
      </c>
      <c r="G3" s="154"/>
      <c r="H3" s="154"/>
      <c r="I3" s="154"/>
      <c r="J3" s="154"/>
      <c r="K3" s="154"/>
      <c r="L3" s="155"/>
      <c r="M3" s="156" t="s">
        <v>6</v>
      </c>
      <c r="N3" s="157"/>
      <c r="O3" s="157"/>
      <c r="P3" s="158"/>
      <c r="Q3" s="164" t="s">
        <v>7</v>
      </c>
      <c r="R3" s="3"/>
    </row>
    <row r="4" spans="1:18" ht="27.75" customHeight="1" x14ac:dyDescent="0.3">
      <c r="A4" s="7"/>
      <c r="B4" s="170"/>
      <c r="C4" s="170"/>
      <c r="D4" s="170"/>
      <c r="E4" s="172"/>
      <c r="F4" s="174">
        <v>2020</v>
      </c>
      <c r="G4" s="160">
        <v>2021</v>
      </c>
      <c r="H4" s="160">
        <v>2022</v>
      </c>
      <c r="I4" s="160">
        <v>2023</v>
      </c>
      <c r="J4" s="160">
        <v>2024</v>
      </c>
      <c r="K4" s="160">
        <v>2025</v>
      </c>
      <c r="L4" s="160">
        <v>2026</v>
      </c>
      <c r="M4" s="159" t="s">
        <v>1</v>
      </c>
      <c r="N4" s="159"/>
      <c r="O4" s="162" t="s">
        <v>9</v>
      </c>
      <c r="P4" s="162" t="s">
        <v>10</v>
      </c>
      <c r="Q4" s="165"/>
      <c r="R4" s="2"/>
    </row>
    <row r="5" spans="1:18" ht="77.25" customHeight="1" thickBot="1" x14ac:dyDescent="0.35">
      <c r="A5" s="7"/>
      <c r="B5" s="170"/>
      <c r="C5" s="170"/>
      <c r="D5" s="170"/>
      <c r="E5" s="172"/>
      <c r="F5" s="193"/>
      <c r="G5" s="189"/>
      <c r="H5" s="189"/>
      <c r="I5" s="189"/>
      <c r="J5" s="189"/>
      <c r="K5" s="189"/>
      <c r="L5" s="189"/>
      <c r="M5" s="28" t="s">
        <v>11</v>
      </c>
      <c r="N5" s="30" t="s">
        <v>2</v>
      </c>
      <c r="O5" s="170"/>
      <c r="P5" s="170"/>
      <c r="Q5" s="165"/>
      <c r="R5" s="2"/>
    </row>
    <row r="6" spans="1:18" s="21" customFormat="1" ht="20.25" customHeight="1" thickBot="1" x14ac:dyDescent="0.35">
      <c r="A6" s="16"/>
      <c r="B6" s="190" t="s">
        <v>95</v>
      </c>
      <c r="C6" s="191"/>
      <c r="D6" s="191"/>
      <c r="E6" s="191"/>
      <c r="F6" s="191"/>
      <c r="G6" s="191"/>
      <c r="H6" s="191"/>
      <c r="I6" s="191"/>
      <c r="J6" s="191"/>
      <c r="K6" s="191"/>
      <c r="L6" s="191"/>
      <c r="M6" s="191"/>
      <c r="N6" s="191"/>
      <c r="O6" s="191"/>
      <c r="P6" s="191"/>
      <c r="Q6" s="192"/>
      <c r="R6" s="2"/>
    </row>
    <row r="7" spans="1:18" s="21" customFormat="1" ht="21" customHeight="1" thickBot="1" x14ac:dyDescent="0.35">
      <c r="A7" s="16"/>
      <c r="B7" s="65" t="s">
        <v>135</v>
      </c>
      <c r="C7" s="66"/>
      <c r="D7" s="66"/>
      <c r="E7" s="125">
        <f>SUM(E8:E11)</f>
        <v>258390000</v>
      </c>
      <c r="F7" s="66"/>
      <c r="G7" s="66"/>
      <c r="H7" s="66"/>
      <c r="I7" s="66"/>
      <c r="J7" s="66"/>
      <c r="K7" s="66"/>
      <c r="L7" s="66"/>
      <c r="M7" s="67"/>
      <c r="N7" s="68"/>
      <c r="O7" s="68"/>
      <c r="P7" s="68"/>
      <c r="Q7" s="69"/>
      <c r="R7" s="2"/>
    </row>
    <row r="8" spans="1:18" s="21" customFormat="1" ht="52.5" customHeight="1" thickBot="1" x14ac:dyDescent="0.35">
      <c r="A8" s="16"/>
      <c r="B8" s="70" t="s">
        <v>55</v>
      </c>
      <c r="C8" s="70" t="s">
        <v>102</v>
      </c>
      <c r="D8" s="70" t="s">
        <v>31</v>
      </c>
      <c r="E8" s="70">
        <v>102300000</v>
      </c>
      <c r="F8" s="70">
        <v>0</v>
      </c>
      <c r="G8" s="70">
        <v>0</v>
      </c>
      <c r="H8" s="70">
        <v>10230000</v>
      </c>
      <c r="I8" s="70">
        <v>40920000</v>
      </c>
      <c r="J8" s="70">
        <v>35805000</v>
      </c>
      <c r="K8" s="70">
        <v>15345000</v>
      </c>
      <c r="L8" s="70">
        <v>0</v>
      </c>
      <c r="M8" s="71" t="s">
        <v>18</v>
      </c>
      <c r="N8" s="71" t="s">
        <v>18</v>
      </c>
      <c r="O8" s="70">
        <v>197700000</v>
      </c>
      <c r="P8" s="71" t="s">
        <v>18</v>
      </c>
      <c r="Q8" s="70"/>
      <c r="R8" s="2"/>
    </row>
    <row r="9" spans="1:18" ht="92.25" customHeight="1" thickBot="1" x14ac:dyDescent="0.3">
      <c r="B9" s="70" t="s">
        <v>55</v>
      </c>
      <c r="C9" s="70" t="s">
        <v>103</v>
      </c>
      <c r="D9" s="70" t="s">
        <v>71</v>
      </c>
      <c r="E9" s="72">
        <v>82500000</v>
      </c>
      <c r="F9" s="72">
        <v>0</v>
      </c>
      <c r="G9" s="72">
        <v>0</v>
      </c>
      <c r="H9" s="72">
        <v>5000000</v>
      </c>
      <c r="I9" s="72">
        <v>11500000</v>
      </c>
      <c r="J9" s="72">
        <v>22000000</v>
      </c>
      <c r="K9" s="72">
        <v>39000000</v>
      </c>
      <c r="L9" s="72">
        <v>5000000</v>
      </c>
      <c r="M9" s="72">
        <v>133110000</v>
      </c>
      <c r="N9" s="70" t="s">
        <v>134</v>
      </c>
      <c r="O9" s="70"/>
      <c r="P9" s="70"/>
      <c r="Q9" s="70"/>
      <c r="R9" s="19"/>
    </row>
    <row r="10" spans="1:18" ht="26.25" thickBot="1" x14ac:dyDescent="0.3">
      <c r="B10" s="73" t="s">
        <v>59</v>
      </c>
      <c r="C10" s="73" t="s">
        <v>104</v>
      </c>
      <c r="D10" s="73" t="s">
        <v>16</v>
      </c>
      <c r="E10" s="73">
        <v>42900000</v>
      </c>
      <c r="F10" s="73">
        <v>0</v>
      </c>
      <c r="G10" s="73">
        <v>0</v>
      </c>
      <c r="H10" s="73">
        <v>42900000</v>
      </c>
      <c r="I10" s="73" t="s">
        <v>17</v>
      </c>
      <c r="J10" s="73" t="s">
        <v>17</v>
      </c>
      <c r="K10" s="73" t="s">
        <v>17</v>
      </c>
      <c r="L10" s="73" t="s">
        <v>17</v>
      </c>
      <c r="M10" s="71" t="s">
        <v>18</v>
      </c>
      <c r="N10" s="71" t="s">
        <v>18</v>
      </c>
      <c r="O10" s="71" t="s">
        <v>18</v>
      </c>
      <c r="P10" s="71" t="s">
        <v>18</v>
      </c>
      <c r="Q10" s="74"/>
      <c r="R10" s="11"/>
    </row>
    <row r="11" spans="1:18" s="21" customFormat="1" ht="69.75" customHeight="1" thickBot="1" x14ac:dyDescent="0.3">
      <c r="B11" s="75" t="s">
        <v>93</v>
      </c>
      <c r="C11" s="75" t="s">
        <v>105</v>
      </c>
      <c r="D11" s="76" t="s">
        <v>33</v>
      </c>
      <c r="E11" s="77">
        <v>30690000</v>
      </c>
      <c r="F11" s="77">
        <v>0</v>
      </c>
      <c r="G11" s="77">
        <v>0</v>
      </c>
      <c r="H11" s="77">
        <v>0</v>
      </c>
      <c r="I11" s="77">
        <v>690000</v>
      </c>
      <c r="J11" s="77">
        <v>10000000</v>
      </c>
      <c r="K11" s="77">
        <v>10000000</v>
      </c>
      <c r="L11" s="77">
        <v>10000000</v>
      </c>
      <c r="M11" s="71" t="s">
        <v>18</v>
      </c>
      <c r="N11" s="76" t="s">
        <v>94</v>
      </c>
      <c r="O11" s="71" t="s">
        <v>18</v>
      </c>
      <c r="P11" s="71" t="s">
        <v>18</v>
      </c>
      <c r="Q11" s="76"/>
      <c r="R11" s="27"/>
    </row>
    <row r="12" spans="1:18" s="21" customFormat="1" ht="19.5" customHeight="1" thickBot="1" x14ac:dyDescent="0.3">
      <c r="B12" s="120" t="s">
        <v>136</v>
      </c>
      <c r="C12" s="121"/>
      <c r="D12" s="121"/>
      <c r="E12" s="121">
        <f>SUM(E13:E17)</f>
        <v>71610000</v>
      </c>
      <c r="F12" s="121"/>
      <c r="G12" s="121"/>
      <c r="H12" s="121"/>
      <c r="I12" s="121"/>
      <c r="J12" s="121"/>
      <c r="K12" s="121"/>
      <c r="L12" s="121"/>
      <c r="M12" s="121"/>
      <c r="N12" s="121"/>
      <c r="O12" s="121"/>
      <c r="P12" s="121"/>
      <c r="Q12" s="122"/>
      <c r="R12" s="29"/>
    </row>
    <row r="13" spans="1:18" ht="81.75" customHeight="1" thickBot="1" x14ac:dyDescent="0.3">
      <c r="B13" s="73" t="s">
        <v>57</v>
      </c>
      <c r="C13" s="73" t="s">
        <v>130</v>
      </c>
      <c r="D13" s="73" t="s">
        <v>33</v>
      </c>
      <c r="E13" s="70">
        <v>8400000</v>
      </c>
      <c r="F13" s="73">
        <v>0</v>
      </c>
      <c r="G13" s="73">
        <v>0</v>
      </c>
      <c r="H13" s="73">
        <v>1680000</v>
      </c>
      <c r="I13" s="73">
        <v>1680000</v>
      </c>
      <c r="J13" s="73">
        <v>1680000</v>
      </c>
      <c r="K13" s="73">
        <v>1680000</v>
      </c>
      <c r="L13" s="73">
        <v>1680000</v>
      </c>
      <c r="M13" s="73"/>
      <c r="N13" s="73"/>
      <c r="O13" s="73"/>
      <c r="P13" s="73"/>
      <c r="Q13" s="73"/>
      <c r="R13" s="11"/>
    </row>
    <row r="14" spans="1:18" ht="33" customHeight="1" thickBot="1" x14ac:dyDescent="0.3">
      <c r="B14" s="73" t="s">
        <v>57</v>
      </c>
      <c r="C14" s="73" t="s">
        <v>131</v>
      </c>
      <c r="D14" s="73" t="s">
        <v>31</v>
      </c>
      <c r="E14" s="70">
        <v>2000000</v>
      </c>
      <c r="F14" s="73">
        <v>0</v>
      </c>
      <c r="G14" s="73">
        <v>0</v>
      </c>
      <c r="H14" s="73">
        <v>150000</v>
      </c>
      <c r="I14" s="73">
        <v>500000</v>
      </c>
      <c r="J14" s="73">
        <v>1000000</v>
      </c>
      <c r="K14" s="73">
        <v>350000</v>
      </c>
      <c r="L14" s="73">
        <v>0</v>
      </c>
      <c r="M14" s="73"/>
      <c r="N14" s="73"/>
      <c r="O14" s="73"/>
      <c r="P14" s="73"/>
      <c r="Q14" s="73"/>
      <c r="R14" s="11"/>
    </row>
    <row r="15" spans="1:18" ht="82.5" customHeight="1" thickBot="1" x14ac:dyDescent="0.3">
      <c r="B15" s="73" t="s">
        <v>57</v>
      </c>
      <c r="C15" s="73" t="s">
        <v>132</v>
      </c>
      <c r="D15" s="73" t="s">
        <v>40</v>
      </c>
      <c r="E15" s="70">
        <v>26500000</v>
      </c>
      <c r="F15" s="73">
        <v>0</v>
      </c>
      <c r="G15" s="73">
        <v>11050000</v>
      </c>
      <c r="H15" s="73">
        <v>9450000</v>
      </c>
      <c r="I15" s="73">
        <v>6000000</v>
      </c>
      <c r="J15" s="73">
        <v>0</v>
      </c>
      <c r="K15" s="73">
        <v>0</v>
      </c>
      <c r="L15" s="73">
        <v>0</v>
      </c>
      <c r="M15" s="73"/>
      <c r="N15" s="73"/>
      <c r="O15" s="73"/>
      <c r="P15" s="73"/>
      <c r="Q15" s="73"/>
      <c r="R15" s="11"/>
    </row>
    <row r="16" spans="1:18" s="21" customFormat="1" ht="41.25" customHeight="1" thickBot="1" x14ac:dyDescent="0.3">
      <c r="B16" s="73" t="s">
        <v>57</v>
      </c>
      <c r="C16" s="73" t="s">
        <v>101</v>
      </c>
      <c r="D16" s="73" t="s">
        <v>41</v>
      </c>
      <c r="E16" s="70">
        <v>6000000</v>
      </c>
      <c r="F16" s="73">
        <v>0</v>
      </c>
      <c r="G16" s="73">
        <v>0</v>
      </c>
      <c r="H16" s="73">
        <v>800000</v>
      </c>
      <c r="I16" s="73">
        <v>2500000</v>
      </c>
      <c r="J16" s="73">
        <v>2700000</v>
      </c>
      <c r="K16" s="73">
        <v>0</v>
      </c>
      <c r="L16" s="73">
        <v>0</v>
      </c>
      <c r="M16" s="73"/>
      <c r="N16" s="73"/>
      <c r="O16" s="73"/>
      <c r="P16" s="73"/>
      <c r="Q16" s="73"/>
      <c r="R16" s="26"/>
    </row>
    <row r="17" spans="2:17" ht="30" customHeight="1" thickBot="1" x14ac:dyDescent="0.3">
      <c r="B17" s="73" t="s">
        <v>57</v>
      </c>
      <c r="C17" s="73" t="s">
        <v>133</v>
      </c>
      <c r="D17" s="73" t="s">
        <v>56</v>
      </c>
      <c r="E17" s="70">
        <f>41000000-12290000</f>
        <v>28710000</v>
      </c>
      <c r="F17" s="70">
        <v>0</v>
      </c>
      <c r="G17" s="70">
        <v>0</v>
      </c>
      <c r="H17" s="70">
        <v>0</v>
      </c>
      <c r="I17" s="70">
        <v>7000000</v>
      </c>
      <c r="J17" s="70">
        <v>10855000</v>
      </c>
      <c r="K17" s="70">
        <v>10855000</v>
      </c>
      <c r="L17" s="73">
        <v>0</v>
      </c>
      <c r="M17" s="73"/>
      <c r="N17" s="73"/>
      <c r="O17" s="73"/>
      <c r="P17" s="73"/>
      <c r="Q17" s="73"/>
    </row>
    <row r="22" spans="2:17" x14ac:dyDescent="0.25">
      <c r="G22" s="108"/>
    </row>
    <row r="23" spans="2:17" x14ac:dyDescent="0.25">
      <c r="G23" s="23"/>
    </row>
  </sheetData>
  <mergeCells count="19">
    <mergeCell ref="M4:N4"/>
    <mergeCell ref="B6:Q6"/>
    <mergeCell ref="B2:Q2"/>
    <mergeCell ref="E3:E5"/>
    <mergeCell ref="F3:L3"/>
    <mergeCell ref="M3:P3"/>
    <mergeCell ref="Q3:Q5"/>
    <mergeCell ref="B4:B5"/>
    <mergeCell ref="C4:C5"/>
    <mergeCell ref="D4:D5"/>
    <mergeCell ref="F4:F5"/>
    <mergeCell ref="G4:G5"/>
    <mergeCell ref="O4:O5"/>
    <mergeCell ref="P4:P5"/>
    <mergeCell ref="H4:H5"/>
    <mergeCell ref="I4:I5"/>
    <mergeCell ref="J4:J5"/>
    <mergeCell ref="K4:K5"/>
    <mergeCell ref="L4:L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70" zoomScaleNormal="70" workbookViewId="0">
      <selection activeCell="E6" sqref="E6"/>
    </sheetView>
  </sheetViews>
  <sheetFormatPr defaultRowHeight="15" x14ac:dyDescent="0.25"/>
  <cols>
    <col min="1" max="1" width="1.140625" customWidth="1"/>
    <col min="2" max="2" width="20.42578125" customWidth="1"/>
    <col min="3" max="3" width="62.42578125" customWidth="1"/>
    <col min="4" max="4" width="24.5703125" customWidth="1"/>
    <col min="5" max="5" width="23.28515625" customWidth="1"/>
    <col min="6" max="6" width="9.28515625" bestFit="1" customWidth="1"/>
    <col min="7" max="7" width="14.42578125" bestFit="1" customWidth="1"/>
    <col min="8" max="11" width="15.7109375" bestFit="1" customWidth="1"/>
    <col min="12" max="12" width="15.85546875" customWidth="1"/>
    <col min="13" max="13" width="23.140625" customWidth="1"/>
    <col min="14" max="14" width="31.5703125" customWidth="1"/>
    <col min="15" max="15" width="17.2851562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51" t="s">
        <v>12</v>
      </c>
      <c r="C2" s="152"/>
      <c r="D2" s="152"/>
      <c r="E2" s="152"/>
      <c r="F2" s="152"/>
      <c r="G2" s="152"/>
      <c r="H2" s="152"/>
      <c r="I2" s="152"/>
      <c r="J2" s="152"/>
      <c r="K2" s="152"/>
      <c r="L2" s="152"/>
      <c r="M2" s="152"/>
      <c r="N2" s="152"/>
      <c r="O2" s="152"/>
      <c r="P2" s="152"/>
      <c r="Q2" s="153"/>
      <c r="R2" s="2"/>
    </row>
    <row r="3" spans="1:18" s="1" customFormat="1" ht="29.1" customHeight="1" thickBot="1" x14ac:dyDescent="0.35">
      <c r="A3" s="6"/>
      <c r="B3" s="8" t="s">
        <v>4</v>
      </c>
      <c r="C3" s="8" t="s">
        <v>5</v>
      </c>
      <c r="D3" s="8" t="s">
        <v>0</v>
      </c>
      <c r="E3" s="171" t="s">
        <v>3</v>
      </c>
      <c r="F3" s="154" t="s">
        <v>8</v>
      </c>
      <c r="G3" s="154"/>
      <c r="H3" s="154"/>
      <c r="I3" s="154"/>
      <c r="J3" s="154"/>
      <c r="K3" s="154"/>
      <c r="L3" s="155"/>
      <c r="M3" s="156" t="s">
        <v>6</v>
      </c>
      <c r="N3" s="157"/>
      <c r="O3" s="157"/>
      <c r="P3" s="158"/>
      <c r="Q3" s="164" t="s">
        <v>7</v>
      </c>
      <c r="R3" s="3"/>
    </row>
    <row r="4" spans="1:18" ht="27.75" customHeight="1" x14ac:dyDescent="0.3">
      <c r="A4" s="7"/>
      <c r="B4" s="170"/>
      <c r="C4" s="170"/>
      <c r="D4" s="170"/>
      <c r="E4" s="172"/>
      <c r="F4" s="174">
        <v>2020</v>
      </c>
      <c r="G4" s="160">
        <v>2021</v>
      </c>
      <c r="H4" s="160">
        <v>2022</v>
      </c>
      <c r="I4" s="160">
        <v>2023</v>
      </c>
      <c r="J4" s="160">
        <v>2024</v>
      </c>
      <c r="K4" s="160">
        <v>2025</v>
      </c>
      <c r="L4" s="160">
        <v>2026</v>
      </c>
      <c r="M4" s="159" t="s">
        <v>1</v>
      </c>
      <c r="N4" s="159"/>
      <c r="O4" s="162" t="s">
        <v>9</v>
      </c>
      <c r="P4" s="162" t="s">
        <v>10</v>
      </c>
      <c r="Q4" s="165"/>
      <c r="R4" s="2"/>
    </row>
    <row r="5" spans="1:18" ht="77.25" customHeight="1" thickBot="1" x14ac:dyDescent="0.35">
      <c r="A5" s="7"/>
      <c r="B5" s="163"/>
      <c r="C5" s="163"/>
      <c r="D5" s="163"/>
      <c r="E5" s="173"/>
      <c r="F5" s="175"/>
      <c r="G5" s="161"/>
      <c r="H5" s="161"/>
      <c r="I5" s="161"/>
      <c r="J5" s="161"/>
      <c r="K5" s="161"/>
      <c r="L5" s="161"/>
      <c r="M5" s="9" t="s">
        <v>11</v>
      </c>
      <c r="N5" s="10" t="s">
        <v>2</v>
      </c>
      <c r="O5" s="163"/>
      <c r="P5" s="163"/>
      <c r="Q5" s="166"/>
      <c r="R5" s="2"/>
    </row>
    <row r="6" spans="1:18" s="21" customFormat="1" ht="38.25" customHeight="1" thickBot="1" x14ac:dyDescent="0.3">
      <c r="B6" s="194" t="s">
        <v>137</v>
      </c>
      <c r="C6" s="195"/>
      <c r="D6" s="105" t="s">
        <v>23</v>
      </c>
      <c r="E6" s="124">
        <f>SUM(F6:L6)</f>
        <v>49568779</v>
      </c>
      <c r="F6" s="105">
        <v>0</v>
      </c>
      <c r="G6" s="105">
        <v>3380000</v>
      </c>
      <c r="H6" s="105">
        <v>5043251</v>
      </c>
      <c r="I6" s="105">
        <v>8008537</v>
      </c>
      <c r="J6" s="105">
        <v>9949102</v>
      </c>
      <c r="K6" s="105">
        <v>10950543</v>
      </c>
      <c r="L6" s="105">
        <v>12237346</v>
      </c>
      <c r="M6" s="105">
        <v>0</v>
      </c>
      <c r="N6" s="105">
        <v>0</v>
      </c>
      <c r="O6" s="105">
        <v>0</v>
      </c>
      <c r="P6" s="105">
        <v>0</v>
      </c>
      <c r="Q6" s="105" t="s">
        <v>18</v>
      </c>
      <c r="R6" s="25"/>
    </row>
    <row r="7" spans="1:18" ht="53.25" customHeight="1" thickBot="1" x14ac:dyDescent="0.35">
      <c r="A7" s="2"/>
      <c r="B7" s="78" t="s">
        <v>51</v>
      </c>
      <c r="C7" s="78" t="s">
        <v>75</v>
      </c>
      <c r="D7" s="78"/>
      <c r="E7" s="78">
        <f t="shared" ref="E7:E10" si="0">SUM(F7:L7)</f>
        <v>49568779</v>
      </c>
      <c r="F7" s="78">
        <v>0</v>
      </c>
      <c r="G7" s="78">
        <v>3380000</v>
      </c>
      <c r="H7" s="78">
        <v>5043251</v>
      </c>
      <c r="I7" s="78">
        <v>8008537</v>
      </c>
      <c r="J7" s="78">
        <v>9949102</v>
      </c>
      <c r="K7" s="78">
        <v>10950543</v>
      </c>
      <c r="L7" s="78">
        <v>12237346</v>
      </c>
      <c r="M7" s="79">
        <v>0</v>
      </c>
      <c r="N7" s="79">
        <v>0</v>
      </c>
      <c r="O7" s="79">
        <v>0</v>
      </c>
      <c r="P7" s="79">
        <v>0</v>
      </c>
      <c r="Q7" s="71" t="s">
        <v>18</v>
      </c>
      <c r="R7" s="2"/>
    </row>
    <row r="8" spans="1:18" s="21" customFormat="1" ht="24" customHeight="1" thickBot="1" x14ac:dyDescent="0.3">
      <c r="B8" s="194" t="s">
        <v>138</v>
      </c>
      <c r="C8" s="196"/>
      <c r="D8" s="105" t="s">
        <v>23</v>
      </c>
      <c r="E8" s="124">
        <f t="shared" ref="E8" si="1">SUM(F8:L8)</f>
        <v>108431221</v>
      </c>
      <c r="F8" s="105">
        <v>0</v>
      </c>
      <c r="G8" s="105">
        <f t="shared" ref="G8:J8" si="2">G9+G10</f>
        <v>5185000</v>
      </c>
      <c r="H8" s="105">
        <f t="shared" si="2"/>
        <v>17916834</v>
      </c>
      <c r="I8" s="105">
        <f t="shared" si="2"/>
        <v>21405313</v>
      </c>
      <c r="J8" s="105">
        <f t="shared" si="2"/>
        <v>28073449</v>
      </c>
      <c r="K8" s="105">
        <f>K9+K10</f>
        <v>18930312</v>
      </c>
      <c r="L8" s="105">
        <f>L9+L10</f>
        <v>16920313</v>
      </c>
      <c r="M8" s="105">
        <v>0</v>
      </c>
      <c r="N8" s="105">
        <v>0</v>
      </c>
      <c r="O8" s="105">
        <v>0</v>
      </c>
      <c r="P8" s="105">
        <v>0</v>
      </c>
      <c r="Q8" s="105" t="s">
        <v>18</v>
      </c>
      <c r="R8" s="25"/>
    </row>
    <row r="9" spans="1:18" ht="36.75" customHeight="1" thickBot="1" x14ac:dyDescent="0.3">
      <c r="B9" s="78" t="s">
        <v>51</v>
      </c>
      <c r="C9" s="78" t="s">
        <v>76</v>
      </c>
      <c r="D9" s="78"/>
      <c r="E9" s="39">
        <f t="shared" si="0"/>
        <v>100931221</v>
      </c>
      <c r="F9" s="39">
        <v>0</v>
      </c>
      <c r="G9" s="39">
        <v>4810000</v>
      </c>
      <c r="H9" s="39">
        <v>16791834</v>
      </c>
      <c r="I9" s="39">
        <v>19905313</v>
      </c>
      <c r="J9" s="39">
        <v>25823449</v>
      </c>
      <c r="K9" s="39">
        <v>17430312</v>
      </c>
      <c r="L9" s="39">
        <v>16170313</v>
      </c>
      <c r="M9" s="79">
        <v>0</v>
      </c>
      <c r="N9" s="79">
        <v>0</v>
      </c>
      <c r="O9" s="79">
        <v>0</v>
      </c>
      <c r="P9" s="79">
        <v>0</v>
      </c>
      <c r="Q9" s="71" t="s">
        <v>18</v>
      </c>
      <c r="R9" s="197"/>
    </row>
    <row r="10" spans="1:18" ht="35.25" customHeight="1" thickBot="1" x14ac:dyDescent="0.3">
      <c r="B10" s="78" t="s">
        <v>51</v>
      </c>
      <c r="C10" s="78" t="s">
        <v>77</v>
      </c>
      <c r="D10" s="78"/>
      <c r="E10" s="39">
        <f t="shared" si="0"/>
        <v>7500000</v>
      </c>
      <c r="F10" s="39">
        <v>0</v>
      </c>
      <c r="G10" s="39">
        <v>375000</v>
      </c>
      <c r="H10" s="39">
        <v>1125000</v>
      </c>
      <c r="I10" s="39">
        <v>1500000</v>
      </c>
      <c r="J10" s="39">
        <v>2250000</v>
      </c>
      <c r="K10" s="39">
        <v>1500000</v>
      </c>
      <c r="L10" s="39">
        <v>750000</v>
      </c>
      <c r="M10" s="79">
        <v>0</v>
      </c>
      <c r="N10" s="79">
        <v>0</v>
      </c>
      <c r="O10" s="79">
        <v>0</v>
      </c>
      <c r="P10" s="79">
        <v>0</v>
      </c>
      <c r="Q10" s="71" t="s">
        <v>18</v>
      </c>
      <c r="R10" s="197"/>
    </row>
    <row r="11" spans="1:18" ht="24" customHeight="1" thickBot="1" x14ac:dyDescent="0.3">
      <c r="B11" s="194" t="s">
        <v>139</v>
      </c>
      <c r="C11" s="195"/>
      <c r="D11" s="105" t="s">
        <v>23</v>
      </c>
      <c r="E11" s="124">
        <f>SUM(F11:L11)</f>
        <v>23500000</v>
      </c>
      <c r="F11" s="105">
        <v>0</v>
      </c>
      <c r="G11" s="105">
        <f>G12+G13+G14</f>
        <v>1175000</v>
      </c>
      <c r="H11" s="105">
        <f t="shared" ref="H11:L11" si="3">H12+H13+H14</f>
        <v>3525000</v>
      </c>
      <c r="I11" s="105">
        <f t="shared" si="3"/>
        <v>4700000</v>
      </c>
      <c r="J11" s="105">
        <f t="shared" si="3"/>
        <v>7050000</v>
      </c>
      <c r="K11" s="105">
        <f t="shared" si="3"/>
        <v>4700000</v>
      </c>
      <c r="L11" s="105">
        <f t="shared" si="3"/>
        <v>2350000</v>
      </c>
      <c r="M11" s="105">
        <v>0</v>
      </c>
      <c r="N11" s="105">
        <v>0</v>
      </c>
      <c r="O11" s="105">
        <v>0</v>
      </c>
      <c r="P11" s="105">
        <v>0</v>
      </c>
      <c r="Q11" s="105" t="s">
        <v>18</v>
      </c>
      <c r="R11" s="11"/>
    </row>
    <row r="12" spans="1:18" ht="35.25" customHeight="1" thickBot="1" x14ac:dyDescent="0.3">
      <c r="B12" s="78" t="s">
        <v>51</v>
      </c>
      <c r="C12" s="78" t="s">
        <v>78</v>
      </c>
      <c r="D12" s="78"/>
      <c r="E12" s="39">
        <f>SUM(F12:L12)</f>
        <v>20000000</v>
      </c>
      <c r="F12" s="39">
        <v>0</v>
      </c>
      <c r="G12" s="39">
        <v>1000000</v>
      </c>
      <c r="H12" s="39">
        <v>3000000</v>
      </c>
      <c r="I12" s="39">
        <v>4000000</v>
      </c>
      <c r="J12" s="39">
        <v>6000000</v>
      </c>
      <c r="K12" s="39">
        <v>4000000</v>
      </c>
      <c r="L12" s="39">
        <v>2000000</v>
      </c>
      <c r="M12" s="79">
        <v>0</v>
      </c>
      <c r="N12" s="79">
        <v>0</v>
      </c>
      <c r="O12" s="79">
        <v>0</v>
      </c>
      <c r="P12" s="79">
        <v>0</v>
      </c>
      <c r="Q12" s="71" t="s">
        <v>18</v>
      </c>
      <c r="R12" s="11"/>
    </row>
    <row r="13" spans="1:18" ht="37.5" customHeight="1" thickBot="1" x14ac:dyDescent="0.3">
      <c r="B13" s="78" t="s">
        <v>51</v>
      </c>
      <c r="C13" s="78" t="s">
        <v>79</v>
      </c>
      <c r="D13" s="78"/>
      <c r="E13" s="39">
        <f t="shared" ref="E13:E14" si="4">SUM(F13:L13)</f>
        <v>3000000</v>
      </c>
      <c r="F13" s="39">
        <v>0</v>
      </c>
      <c r="G13" s="39">
        <v>150000</v>
      </c>
      <c r="H13" s="39">
        <v>450000</v>
      </c>
      <c r="I13" s="39">
        <v>600000</v>
      </c>
      <c r="J13" s="39">
        <v>900000</v>
      </c>
      <c r="K13" s="39">
        <v>600000</v>
      </c>
      <c r="L13" s="39">
        <v>300000</v>
      </c>
      <c r="M13" s="79">
        <v>0</v>
      </c>
      <c r="N13" s="79">
        <v>0</v>
      </c>
      <c r="O13" s="79">
        <v>0</v>
      </c>
      <c r="P13" s="79">
        <v>0</v>
      </c>
      <c r="Q13" s="71" t="s">
        <v>18</v>
      </c>
      <c r="R13" s="11"/>
    </row>
    <row r="14" spans="1:18" ht="36.75" customHeight="1" thickBot="1" x14ac:dyDescent="0.3">
      <c r="B14" s="78" t="s">
        <v>51</v>
      </c>
      <c r="C14" s="78" t="s">
        <v>163</v>
      </c>
      <c r="D14" s="78"/>
      <c r="E14" s="39">
        <f t="shared" si="4"/>
        <v>500000</v>
      </c>
      <c r="F14" s="39">
        <v>0</v>
      </c>
      <c r="G14" s="39">
        <v>25000</v>
      </c>
      <c r="H14" s="39">
        <v>75000</v>
      </c>
      <c r="I14" s="39">
        <v>100000</v>
      </c>
      <c r="J14" s="39">
        <v>150000</v>
      </c>
      <c r="K14" s="39">
        <v>100000</v>
      </c>
      <c r="L14" s="39">
        <v>50000</v>
      </c>
      <c r="M14" s="79">
        <v>0</v>
      </c>
      <c r="N14" s="79">
        <v>0</v>
      </c>
      <c r="O14" s="79">
        <v>0</v>
      </c>
      <c r="P14" s="79">
        <v>0</v>
      </c>
      <c r="Q14" s="71" t="s">
        <v>18</v>
      </c>
      <c r="R14" s="11"/>
    </row>
  </sheetData>
  <mergeCells count="22">
    <mergeCell ref="B6:C6"/>
    <mergeCell ref="B8:C8"/>
    <mergeCell ref="B11:C11"/>
    <mergeCell ref="R9:R10"/>
    <mergeCell ref="H4:H5"/>
    <mergeCell ref="I4:I5"/>
    <mergeCell ref="J4:J5"/>
    <mergeCell ref="K4:K5"/>
    <mergeCell ref="L4:L5"/>
    <mergeCell ref="M4:N4"/>
    <mergeCell ref="B2:Q2"/>
    <mergeCell ref="E3:E5"/>
    <mergeCell ref="F3:L3"/>
    <mergeCell ref="M3:P3"/>
    <mergeCell ref="Q3:Q5"/>
    <mergeCell ref="B4:B5"/>
    <mergeCell ref="C4:C5"/>
    <mergeCell ref="D4:D5"/>
    <mergeCell ref="F4:F5"/>
    <mergeCell ref="G4:G5"/>
    <mergeCell ref="O4:O5"/>
    <mergeCell ref="P4:P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zoomScale="70" zoomScaleNormal="70" workbookViewId="0">
      <selection activeCell="B14" sqref="B14:Q14"/>
    </sheetView>
  </sheetViews>
  <sheetFormatPr defaultRowHeight="15" x14ac:dyDescent="0.25"/>
  <cols>
    <col min="1" max="1" width="1.140625" customWidth="1"/>
    <col min="2" max="2" width="20.42578125" customWidth="1"/>
    <col min="3" max="3" width="30.7109375" customWidth="1"/>
    <col min="4" max="4" width="24.5703125" customWidth="1"/>
    <col min="5" max="5" width="23.28515625" customWidth="1"/>
    <col min="6" max="6" width="9.85546875" customWidth="1"/>
    <col min="7" max="7" width="21.5703125" customWidth="1"/>
    <col min="8" max="8" width="19.85546875" customWidth="1"/>
    <col min="9" max="9" width="19.28515625" customWidth="1"/>
    <col min="10" max="10" width="24.85546875" customWidth="1"/>
    <col min="11" max="11" width="22.7109375" customWidth="1"/>
    <col min="12" max="12" width="22.5703125" customWidth="1"/>
    <col min="13" max="13" width="23.140625" customWidth="1"/>
    <col min="14" max="14" width="54.140625" customWidth="1"/>
    <col min="15" max="15" width="21.85546875" customWidth="1"/>
    <col min="16" max="16" width="23.140625" customWidth="1"/>
    <col min="17" max="17" width="35.28515625" customWidth="1"/>
    <col min="18" max="18" width="1.5703125" customWidth="1"/>
  </cols>
  <sheetData>
    <row r="1" spans="1:18" ht="6" customHeight="1" thickBot="1" x14ac:dyDescent="0.35">
      <c r="A1" s="2"/>
      <c r="B1" s="2"/>
      <c r="C1" s="2"/>
      <c r="D1" s="2"/>
      <c r="E1" s="2"/>
      <c r="F1" s="2"/>
      <c r="G1" s="2"/>
      <c r="H1" s="2"/>
      <c r="I1" s="2"/>
      <c r="J1" s="2"/>
      <c r="K1" s="2"/>
      <c r="L1" s="2"/>
      <c r="M1" s="2"/>
      <c r="N1" s="2"/>
      <c r="O1" s="2"/>
      <c r="P1" s="2"/>
      <c r="Q1" s="2"/>
      <c r="R1" s="2"/>
    </row>
    <row r="2" spans="1:18" ht="31.5" customHeight="1" thickBot="1" x14ac:dyDescent="0.35">
      <c r="A2" s="2"/>
      <c r="B2" s="151" t="s">
        <v>12</v>
      </c>
      <c r="C2" s="152"/>
      <c r="D2" s="152"/>
      <c r="E2" s="152"/>
      <c r="F2" s="152"/>
      <c r="G2" s="152"/>
      <c r="H2" s="152"/>
      <c r="I2" s="152"/>
      <c r="J2" s="152"/>
      <c r="K2" s="152"/>
      <c r="L2" s="152"/>
      <c r="M2" s="152"/>
      <c r="N2" s="152"/>
      <c r="O2" s="152"/>
      <c r="P2" s="152"/>
      <c r="Q2" s="153"/>
      <c r="R2" s="2"/>
    </row>
    <row r="3" spans="1:18" s="1" customFormat="1" ht="81.75" customHeight="1" thickBot="1" x14ac:dyDescent="0.35">
      <c r="A3" s="6"/>
      <c r="B3" s="8" t="s">
        <v>4</v>
      </c>
      <c r="C3" s="8" t="s">
        <v>5</v>
      </c>
      <c r="D3" s="8" t="s">
        <v>0</v>
      </c>
      <c r="E3" s="171" t="s">
        <v>3</v>
      </c>
      <c r="F3" s="154" t="s">
        <v>8</v>
      </c>
      <c r="G3" s="154"/>
      <c r="H3" s="154"/>
      <c r="I3" s="154"/>
      <c r="J3" s="154"/>
      <c r="K3" s="154"/>
      <c r="L3" s="155"/>
      <c r="M3" s="156" t="s">
        <v>6</v>
      </c>
      <c r="N3" s="157"/>
      <c r="O3" s="157"/>
      <c r="P3" s="158"/>
      <c r="Q3" s="164" t="s">
        <v>7</v>
      </c>
      <c r="R3" s="3"/>
    </row>
    <row r="4" spans="1:18" ht="27.75" customHeight="1" x14ac:dyDescent="0.3">
      <c r="A4" s="7"/>
      <c r="B4" s="170"/>
      <c r="C4" s="170"/>
      <c r="D4" s="170"/>
      <c r="E4" s="172"/>
      <c r="F4" s="174">
        <v>2020</v>
      </c>
      <c r="G4" s="160">
        <v>2021</v>
      </c>
      <c r="H4" s="160">
        <v>2022</v>
      </c>
      <c r="I4" s="160">
        <v>2023</v>
      </c>
      <c r="J4" s="160">
        <v>2024</v>
      </c>
      <c r="K4" s="160">
        <v>2025</v>
      </c>
      <c r="L4" s="160">
        <v>2026</v>
      </c>
      <c r="M4" s="159" t="s">
        <v>1</v>
      </c>
      <c r="N4" s="159"/>
      <c r="O4" s="162" t="s">
        <v>9</v>
      </c>
      <c r="P4" s="162" t="s">
        <v>10</v>
      </c>
      <c r="Q4" s="165"/>
      <c r="R4" s="2"/>
    </row>
    <row r="5" spans="1:18" ht="77.25" customHeight="1" thickBot="1" x14ac:dyDescent="0.35">
      <c r="A5" s="7"/>
      <c r="B5" s="170"/>
      <c r="C5" s="170"/>
      <c r="D5" s="170"/>
      <c r="E5" s="172"/>
      <c r="F5" s="193"/>
      <c r="G5" s="189"/>
      <c r="H5" s="189"/>
      <c r="I5" s="189"/>
      <c r="J5" s="189"/>
      <c r="K5" s="189"/>
      <c r="L5" s="189"/>
      <c r="M5" s="31" t="s">
        <v>11</v>
      </c>
      <c r="N5" s="30" t="s">
        <v>2</v>
      </c>
      <c r="O5" s="170"/>
      <c r="P5" s="170"/>
      <c r="Q5" s="165"/>
      <c r="R5" s="2"/>
    </row>
    <row r="6" spans="1:18" s="34" customFormat="1" ht="21" customHeight="1" thickBot="1" x14ac:dyDescent="0.3">
      <c r="A6" s="32"/>
      <c r="B6" s="194" t="s">
        <v>142</v>
      </c>
      <c r="C6" s="196"/>
      <c r="D6" s="196"/>
      <c r="E6" s="196"/>
      <c r="F6" s="196"/>
      <c r="G6" s="196"/>
      <c r="H6" s="196"/>
      <c r="I6" s="196"/>
      <c r="J6" s="196"/>
      <c r="K6" s="196"/>
      <c r="L6" s="196"/>
      <c r="M6" s="196"/>
      <c r="N6" s="196"/>
      <c r="O6" s="196"/>
      <c r="P6" s="196"/>
      <c r="Q6" s="195"/>
      <c r="R6" s="33"/>
    </row>
    <row r="7" spans="1:18" s="34" customFormat="1" ht="21" thickBot="1" x14ac:dyDescent="0.3">
      <c r="A7" s="32"/>
      <c r="B7" s="65" t="s">
        <v>143</v>
      </c>
      <c r="C7" s="80"/>
      <c r="D7" s="80"/>
      <c r="E7" s="123">
        <f>SUM(E8:E9)</f>
        <v>82500000</v>
      </c>
      <c r="F7" s="80"/>
      <c r="G7" s="80"/>
      <c r="H7" s="80"/>
      <c r="I7" s="80"/>
      <c r="J7" s="80"/>
      <c r="K7" s="80"/>
      <c r="L7" s="80"/>
      <c r="M7" s="80"/>
      <c r="N7" s="80"/>
      <c r="O7" s="80"/>
      <c r="P7" s="80"/>
      <c r="Q7" s="81"/>
      <c r="R7" s="33"/>
    </row>
    <row r="8" spans="1:18" ht="54.75" customHeight="1" thickBot="1" x14ac:dyDescent="0.35">
      <c r="A8" s="15"/>
      <c r="B8" s="78" t="s">
        <v>60</v>
      </c>
      <c r="C8" s="82" t="s">
        <v>106</v>
      </c>
      <c r="D8" s="78" t="s">
        <v>13</v>
      </c>
      <c r="E8" s="83">
        <v>4977000</v>
      </c>
      <c r="F8" s="84">
        <v>0</v>
      </c>
      <c r="G8" s="85">
        <v>207000</v>
      </c>
      <c r="H8" s="85">
        <v>714000</v>
      </c>
      <c r="I8" s="83">
        <v>914000</v>
      </c>
      <c r="J8" s="83">
        <v>1314000</v>
      </c>
      <c r="K8" s="83">
        <v>914000</v>
      </c>
      <c r="L8" s="83">
        <v>914000</v>
      </c>
      <c r="M8" s="83">
        <v>5950000</v>
      </c>
      <c r="N8" s="82" t="s">
        <v>14</v>
      </c>
      <c r="O8" s="86">
        <f>7000000-M8</f>
        <v>1050000</v>
      </c>
      <c r="P8" s="87" t="s">
        <v>18</v>
      </c>
      <c r="Q8" s="87"/>
      <c r="R8" s="2"/>
    </row>
    <row r="9" spans="1:18" ht="54" customHeight="1" thickBot="1" x14ac:dyDescent="0.35">
      <c r="A9" s="12"/>
      <c r="B9" s="78" t="s">
        <v>60</v>
      </c>
      <c r="C9" s="78" t="s">
        <v>107</v>
      </c>
      <c r="D9" s="78" t="s">
        <v>15</v>
      </c>
      <c r="E9" s="83">
        <v>77523000</v>
      </c>
      <c r="F9" s="84">
        <v>0</v>
      </c>
      <c r="G9" s="85">
        <v>0</v>
      </c>
      <c r="H9" s="85">
        <v>0</v>
      </c>
      <c r="I9" s="83">
        <v>8656050</v>
      </c>
      <c r="J9" s="83">
        <v>19380750</v>
      </c>
      <c r="K9" s="83">
        <v>22955650</v>
      </c>
      <c r="L9" s="83">
        <v>26530550</v>
      </c>
      <c r="M9" s="83">
        <v>35496000</v>
      </c>
      <c r="N9" s="78" t="s">
        <v>14</v>
      </c>
      <c r="O9" s="86">
        <f>41760000-M9</f>
        <v>6264000</v>
      </c>
      <c r="P9" s="88" t="s">
        <v>18</v>
      </c>
      <c r="Q9" s="88"/>
      <c r="R9" s="2"/>
    </row>
    <row r="10" spans="1:18" s="34" customFormat="1" ht="21" thickBot="1" x14ac:dyDescent="0.3">
      <c r="A10" s="35"/>
      <c r="B10" s="194" t="s">
        <v>144</v>
      </c>
      <c r="C10" s="196"/>
      <c r="D10" s="196"/>
      <c r="E10" s="196"/>
      <c r="F10" s="196"/>
      <c r="G10" s="196"/>
      <c r="H10" s="196"/>
      <c r="I10" s="196"/>
      <c r="J10" s="196"/>
      <c r="K10" s="196"/>
      <c r="L10" s="196"/>
      <c r="M10" s="195"/>
      <c r="N10" s="66"/>
      <c r="O10" s="66"/>
      <c r="P10" s="66"/>
      <c r="Q10" s="67"/>
      <c r="R10" s="33"/>
    </row>
    <row r="11" spans="1:18" s="34" customFormat="1" ht="21" thickBot="1" x14ac:dyDescent="0.3">
      <c r="A11" s="35"/>
      <c r="B11" s="120" t="s">
        <v>145</v>
      </c>
      <c r="C11" s="121"/>
      <c r="D11" s="121"/>
      <c r="E11" s="121">
        <f>SUM(E12)</f>
        <v>82500000</v>
      </c>
      <c r="F11" s="121"/>
      <c r="G11" s="121"/>
      <c r="H11" s="121"/>
      <c r="I11" s="121"/>
      <c r="J11" s="121"/>
      <c r="K11" s="121"/>
      <c r="L11" s="121"/>
      <c r="M11" s="122"/>
      <c r="N11" s="66"/>
      <c r="O11" s="66"/>
      <c r="P11" s="66"/>
      <c r="Q11" s="67"/>
      <c r="R11" s="33"/>
    </row>
    <row r="12" spans="1:18" ht="106.5" customHeight="1" thickBot="1" x14ac:dyDescent="0.35">
      <c r="A12" s="12"/>
      <c r="B12" s="89" t="s">
        <v>61</v>
      </c>
      <c r="C12" s="90" t="s">
        <v>141</v>
      </c>
      <c r="D12" s="90" t="s">
        <v>24</v>
      </c>
      <c r="E12" s="91">
        <v>82500000</v>
      </c>
      <c r="F12" s="84">
        <v>0</v>
      </c>
      <c r="G12" s="92">
        <v>0</v>
      </c>
      <c r="H12" s="92">
        <v>0</v>
      </c>
      <c r="I12" s="93">
        <v>5775000.0000000009</v>
      </c>
      <c r="J12" s="93">
        <v>18975000</v>
      </c>
      <c r="K12" s="93">
        <v>33000000</v>
      </c>
      <c r="L12" s="94">
        <v>24750000</v>
      </c>
      <c r="M12" s="86">
        <v>270294453</v>
      </c>
      <c r="N12" s="95" t="s">
        <v>140</v>
      </c>
      <c r="O12" s="86">
        <v>41641885</v>
      </c>
      <c r="P12" s="87" t="s">
        <v>18</v>
      </c>
      <c r="Q12" s="96"/>
      <c r="R12" s="2"/>
    </row>
    <row r="13" spans="1:18" ht="20.25" x14ac:dyDescent="0.3">
      <c r="B13" s="2"/>
      <c r="C13" s="2"/>
      <c r="D13" s="2"/>
      <c r="E13" s="107"/>
      <c r="F13" s="2"/>
      <c r="G13" s="2"/>
      <c r="H13" s="2"/>
      <c r="I13" s="2"/>
      <c r="J13" s="2"/>
      <c r="K13" s="2"/>
      <c r="L13" s="2"/>
      <c r="M13" s="2"/>
      <c r="N13" s="2"/>
      <c r="O13" s="2"/>
      <c r="P13" s="2"/>
      <c r="Q13" s="4"/>
    </row>
    <row r="14" spans="1:18" x14ac:dyDescent="0.25">
      <c r="B14" s="167"/>
      <c r="C14" s="167"/>
      <c r="D14" s="167"/>
      <c r="E14" s="167"/>
      <c r="F14" s="167"/>
      <c r="G14" s="167"/>
      <c r="H14" s="167"/>
      <c r="I14" s="167"/>
      <c r="J14" s="167"/>
      <c r="K14" s="167"/>
      <c r="L14" s="167"/>
      <c r="M14" s="167"/>
      <c r="N14" s="167"/>
      <c r="O14" s="167"/>
      <c r="P14" s="167"/>
      <c r="Q14" s="167"/>
      <c r="R14" s="197"/>
    </row>
    <row r="15" spans="1:18" x14ac:dyDescent="0.25">
      <c r="B15" s="167"/>
      <c r="C15" s="167"/>
      <c r="D15" s="167"/>
      <c r="E15" s="167"/>
      <c r="F15" s="167"/>
      <c r="G15" s="167"/>
      <c r="H15" s="167"/>
      <c r="I15" s="167"/>
      <c r="J15" s="167"/>
      <c r="K15" s="167"/>
      <c r="L15" s="167"/>
      <c r="M15" s="167"/>
      <c r="N15" s="167"/>
      <c r="O15" s="167"/>
      <c r="P15" s="167"/>
      <c r="Q15" s="167"/>
      <c r="R15" s="197"/>
    </row>
    <row r="16" spans="1:18" x14ac:dyDescent="0.25">
      <c r="B16" s="198"/>
      <c r="C16" s="167"/>
      <c r="D16" s="167"/>
      <c r="E16" s="167"/>
      <c r="F16" s="167"/>
      <c r="G16" s="167"/>
      <c r="H16" s="167"/>
      <c r="I16" s="167"/>
      <c r="J16" s="167"/>
      <c r="K16" s="167"/>
      <c r="L16" s="167"/>
      <c r="M16" s="167"/>
      <c r="N16" s="167"/>
      <c r="O16" s="167"/>
      <c r="P16" s="167"/>
      <c r="Q16" s="167"/>
      <c r="R16" s="11"/>
    </row>
    <row r="17" spans="2:18" x14ac:dyDescent="0.25">
      <c r="B17" s="199"/>
      <c r="C17" s="167"/>
      <c r="D17" s="167"/>
      <c r="E17" s="167"/>
      <c r="F17" s="167"/>
      <c r="G17" s="167"/>
      <c r="H17" s="167"/>
      <c r="I17" s="167"/>
      <c r="J17" s="167"/>
      <c r="K17" s="167"/>
      <c r="L17" s="167"/>
      <c r="M17" s="167"/>
      <c r="N17" s="167"/>
      <c r="O17" s="167"/>
      <c r="P17" s="167"/>
      <c r="Q17" s="167"/>
      <c r="R17" s="11"/>
    </row>
    <row r="18" spans="2:18" x14ac:dyDescent="0.25">
      <c r="B18" s="167"/>
      <c r="C18" s="167"/>
      <c r="D18" s="167"/>
      <c r="E18" s="167"/>
      <c r="F18" s="167"/>
      <c r="G18" s="167"/>
      <c r="H18" s="167"/>
      <c r="I18" s="167"/>
      <c r="J18" s="167"/>
      <c r="K18" s="167"/>
      <c r="L18" s="167"/>
      <c r="M18" s="167"/>
      <c r="N18" s="167"/>
      <c r="O18" s="167"/>
      <c r="P18" s="167"/>
      <c r="Q18" s="167"/>
      <c r="R18" s="11"/>
    </row>
    <row r="19" spans="2:18" x14ac:dyDescent="0.25">
      <c r="B19" s="167"/>
      <c r="C19" s="167"/>
      <c r="D19" s="167"/>
      <c r="E19" s="167"/>
      <c r="F19" s="167"/>
      <c r="G19" s="167"/>
      <c r="H19" s="167"/>
      <c r="I19" s="167"/>
      <c r="J19" s="167"/>
      <c r="K19" s="167"/>
      <c r="L19" s="167"/>
      <c r="M19" s="167"/>
      <c r="N19" s="167"/>
      <c r="O19" s="167"/>
      <c r="P19" s="167"/>
      <c r="Q19" s="167"/>
      <c r="R19" s="11"/>
    </row>
    <row r="20" spans="2:18" x14ac:dyDescent="0.25">
      <c r="B20" s="167"/>
      <c r="C20" s="167"/>
      <c r="D20" s="167"/>
      <c r="E20" s="167"/>
      <c r="F20" s="167"/>
      <c r="G20" s="167"/>
      <c r="H20" s="167"/>
      <c r="I20" s="167"/>
      <c r="J20" s="167"/>
      <c r="K20" s="167"/>
      <c r="L20" s="167"/>
      <c r="M20" s="167"/>
      <c r="N20" s="167"/>
      <c r="O20" s="167"/>
      <c r="P20" s="167"/>
      <c r="Q20" s="167"/>
      <c r="R20" s="11"/>
    </row>
  </sheetData>
  <mergeCells count="28">
    <mergeCell ref="B17:Q17"/>
    <mergeCell ref="B18:Q18"/>
    <mergeCell ref="B19:Q19"/>
    <mergeCell ref="B20:Q20"/>
    <mergeCell ref="O4:O5"/>
    <mergeCell ref="P4:P5"/>
    <mergeCell ref="B14:Q14"/>
    <mergeCell ref="B6:Q6"/>
    <mergeCell ref="B10:M10"/>
    <mergeCell ref="R14:R15"/>
    <mergeCell ref="B15:Q15"/>
    <mergeCell ref="B16:Q16"/>
    <mergeCell ref="H4:H5"/>
    <mergeCell ref="I4:I5"/>
    <mergeCell ref="J4:J5"/>
    <mergeCell ref="K4:K5"/>
    <mergeCell ref="L4:L5"/>
    <mergeCell ref="M4:N4"/>
    <mergeCell ref="B2:Q2"/>
    <mergeCell ref="E3:E5"/>
    <mergeCell ref="F3:L3"/>
    <mergeCell ref="M3:P3"/>
    <mergeCell ref="Q3:Q5"/>
    <mergeCell ref="B4:B5"/>
    <mergeCell ref="C4:C5"/>
    <mergeCell ref="D4:D5"/>
    <mergeCell ref="F4:F5"/>
    <mergeCell ref="G4: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tabSelected="1" zoomScale="70" zoomScaleNormal="70" workbookViewId="0">
      <selection activeCell="E21" sqref="E21"/>
    </sheetView>
  </sheetViews>
  <sheetFormatPr defaultRowHeight="15" x14ac:dyDescent="0.25"/>
  <cols>
    <col min="1" max="1" width="1.140625" customWidth="1"/>
    <col min="2" max="2" width="20.42578125" customWidth="1"/>
    <col min="3" max="3" width="62.5703125" customWidth="1"/>
    <col min="4" max="4" width="24.5703125" customWidth="1"/>
    <col min="5" max="5" width="23.28515625" customWidth="1"/>
    <col min="8" max="8" width="12.42578125" customWidth="1"/>
    <col min="9" max="9" width="14.28515625" customWidth="1"/>
    <col min="10" max="10" width="12.85546875" customWidth="1"/>
    <col min="11" max="11" width="14" customWidth="1"/>
    <col min="12" max="12" width="12.28515625" customWidth="1"/>
    <col min="13" max="13" width="23.140625" customWidth="1"/>
    <col min="14" max="14" width="31.5703125" customWidth="1"/>
    <col min="15" max="15" width="17.28515625" customWidth="1"/>
    <col min="16" max="16" width="23.140625" customWidth="1"/>
    <col min="17" max="17" width="35.28515625" customWidth="1"/>
  </cols>
  <sheetData>
    <row r="1" spans="1:17" ht="6" customHeight="1" thickBot="1" x14ac:dyDescent="0.35">
      <c r="A1" s="2"/>
      <c r="B1" s="2"/>
      <c r="C1" s="2"/>
      <c r="D1" s="2"/>
      <c r="E1" s="2"/>
      <c r="F1" s="2"/>
      <c r="G1" s="2"/>
      <c r="H1" s="2"/>
      <c r="I1" s="2"/>
      <c r="J1" s="2"/>
      <c r="K1" s="2"/>
      <c r="L1" s="2"/>
      <c r="M1" s="2"/>
      <c r="N1" s="2"/>
      <c r="O1" s="2"/>
      <c r="P1" s="2"/>
      <c r="Q1" s="2"/>
    </row>
    <row r="2" spans="1:17" ht="31.5" customHeight="1" thickBot="1" x14ac:dyDescent="0.35">
      <c r="A2" s="2"/>
      <c r="B2" s="151" t="s">
        <v>12</v>
      </c>
      <c r="C2" s="152"/>
      <c r="D2" s="152"/>
      <c r="E2" s="152"/>
      <c r="F2" s="152"/>
      <c r="G2" s="152"/>
      <c r="H2" s="152"/>
      <c r="I2" s="152"/>
      <c r="J2" s="152"/>
      <c r="K2" s="152"/>
      <c r="L2" s="152"/>
      <c r="M2" s="152"/>
      <c r="N2" s="152"/>
      <c r="O2" s="152"/>
      <c r="P2" s="152"/>
      <c r="Q2" s="153"/>
    </row>
    <row r="3" spans="1:17" s="1" customFormat="1" ht="81.75" customHeight="1" thickBot="1" x14ac:dyDescent="0.35">
      <c r="A3" s="6"/>
      <c r="B3" s="8" t="s">
        <v>4</v>
      </c>
      <c r="C3" s="8" t="s">
        <v>5</v>
      </c>
      <c r="D3" s="8" t="s">
        <v>0</v>
      </c>
      <c r="E3" s="171" t="s">
        <v>3</v>
      </c>
      <c r="F3" s="154" t="s">
        <v>8</v>
      </c>
      <c r="G3" s="154"/>
      <c r="H3" s="154"/>
      <c r="I3" s="154"/>
      <c r="J3" s="154"/>
      <c r="K3" s="154"/>
      <c r="L3" s="155"/>
      <c r="M3" s="156" t="s">
        <v>6</v>
      </c>
      <c r="N3" s="157"/>
      <c r="O3" s="157"/>
      <c r="P3" s="158"/>
      <c r="Q3" s="164" t="s">
        <v>7</v>
      </c>
    </row>
    <row r="4" spans="1:17" ht="27.75" customHeight="1" x14ac:dyDescent="0.3">
      <c r="A4" s="7"/>
      <c r="B4" s="170"/>
      <c r="C4" s="170"/>
      <c r="D4" s="170"/>
      <c r="E4" s="172"/>
      <c r="F4" s="174">
        <v>2020</v>
      </c>
      <c r="G4" s="160">
        <v>2021</v>
      </c>
      <c r="H4" s="160">
        <v>2022</v>
      </c>
      <c r="I4" s="160">
        <v>2023</v>
      </c>
      <c r="J4" s="160">
        <v>2024</v>
      </c>
      <c r="K4" s="160">
        <v>2025</v>
      </c>
      <c r="L4" s="160">
        <v>2026</v>
      </c>
      <c r="M4" s="159" t="s">
        <v>1</v>
      </c>
      <c r="N4" s="159"/>
      <c r="O4" s="162" t="s">
        <v>9</v>
      </c>
      <c r="P4" s="162" t="s">
        <v>10</v>
      </c>
      <c r="Q4" s="165"/>
    </row>
    <row r="5" spans="1:17" ht="77.25" customHeight="1" thickBot="1" x14ac:dyDescent="0.35">
      <c r="A5" s="7"/>
      <c r="B5" s="163"/>
      <c r="C5" s="163"/>
      <c r="D5" s="163"/>
      <c r="E5" s="172"/>
      <c r="F5" s="175"/>
      <c r="G5" s="161"/>
      <c r="H5" s="161"/>
      <c r="I5" s="161"/>
      <c r="J5" s="161"/>
      <c r="K5" s="161"/>
      <c r="L5" s="161"/>
      <c r="M5" s="9" t="s">
        <v>11</v>
      </c>
      <c r="N5" s="10" t="s">
        <v>2</v>
      </c>
      <c r="O5" s="163"/>
      <c r="P5" s="163"/>
      <c r="Q5" s="166"/>
    </row>
    <row r="6" spans="1:17" ht="24" customHeight="1" thickBot="1" x14ac:dyDescent="0.35">
      <c r="A6" s="2"/>
      <c r="B6" s="205" t="s">
        <v>164</v>
      </c>
      <c r="C6" s="206"/>
      <c r="D6" s="206"/>
      <c r="E6" s="113">
        <f>SUM(E7:E10)</f>
        <v>17285000</v>
      </c>
      <c r="F6" s="110"/>
      <c r="G6" s="110"/>
      <c r="H6" s="110"/>
      <c r="I6" s="110"/>
      <c r="J6" s="110"/>
      <c r="K6" s="110"/>
      <c r="L6" s="110"/>
      <c r="M6" s="110"/>
      <c r="N6" s="110"/>
      <c r="O6" s="110"/>
      <c r="P6" s="110"/>
      <c r="Q6" s="111"/>
    </row>
    <row r="7" spans="1:17" ht="30.75" customHeight="1" thickBot="1" x14ac:dyDescent="0.3">
      <c r="B7" s="103" t="s">
        <v>68</v>
      </c>
      <c r="C7" s="97" t="s">
        <v>151</v>
      </c>
      <c r="D7" s="97" t="s">
        <v>23</v>
      </c>
      <c r="E7" s="97">
        <v>3000000</v>
      </c>
      <c r="F7" s="97"/>
      <c r="G7" s="97"/>
      <c r="H7" s="97"/>
      <c r="I7" s="97">
        <v>1000000</v>
      </c>
      <c r="J7" s="97">
        <v>2000000</v>
      </c>
      <c r="K7" s="97"/>
      <c r="L7" s="97"/>
      <c r="M7" s="97">
        <v>0</v>
      </c>
      <c r="N7" s="97" t="s">
        <v>18</v>
      </c>
      <c r="O7" s="97">
        <v>0</v>
      </c>
      <c r="P7" s="97">
        <v>0</v>
      </c>
      <c r="Q7" s="97"/>
    </row>
    <row r="8" spans="1:17" ht="28.5" customHeight="1" thickBot="1" x14ac:dyDescent="0.3">
      <c r="B8" s="104"/>
      <c r="C8" s="97" t="s">
        <v>150</v>
      </c>
      <c r="D8" s="97" t="s">
        <v>42</v>
      </c>
      <c r="E8" s="97">
        <f t="shared" ref="E8:E10" si="0">SUM(F8:L8)</f>
        <v>135000</v>
      </c>
      <c r="F8" s="97"/>
      <c r="G8" s="97"/>
      <c r="H8" s="97">
        <v>135000</v>
      </c>
      <c r="I8" s="97"/>
      <c r="J8" s="97"/>
      <c r="K8" s="97"/>
      <c r="L8" s="97"/>
      <c r="M8" s="97">
        <v>0</v>
      </c>
      <c r="N8" s="97" t="s">
        <v>18</v>
      </c>
      <c r="O8" s="97">
        <v>0</v>
      </c>
      <c r="P8" s="97">
        <v>0</v>
      </c>
      <c r="Q8" s="97"/>
    </row>
    <row r="9" spans="1:17" s="21" customFormat="1" ht="28.5" customHeight="1" thickBot="1" x14ac:dyDescent="0.3">
      <c r="B9" s="104"/>
      <c r="C9" s="97" t="s">
        <v>149</v>
      </c>
      <c r="D9" s="97" t="s">
        <v>23</v>
      </c>
      <c r="E9" s="109">
        <v>13250000</v>
      </c>
      <c r="F9" s="109"/>
      <c r="G9" s="109">
        <v>40000</v>
      </c>
      <c r="H9" s="109">
        <v>140000</v>
      </c>
      <c r="I9" s="109">
        <v>580000</v>
      </c>
      <c r="J9" s="109">
        <v>2830000</v>
      </c>
      <c r="K9" s="109">
        <v>6780000</v>
      </c>
      <c r="L9" s="109">
        <f>E9-G9-H9-I9-J9-K9</f>
        <v>2880000</v>
      </c>
      <c r="M9" s="97">
        <v>0</v>
      </c>
      <c r="N9" s="97" t="s">
        <v>18</v>
      </c>
      <c r="O9" s="97">
        <v>0</v>
      </c>
      <c r="P9" s="97">
        <v>0</v>
      </c>
      <c r="Q9" s="97"/>
    </row>
    <row r="10" spans="1:17" ht="40.5" customHeight="1" thickBot="1" x14ac:dyDescent="0.3">
      <c r="B10" s="104"/>
      <c r="C10" s="70" t="s">
        <v>148</v>
      </c>
      <c r="D10" s="70" t="s">
        <v>23</v>
      </c>
      <c r="E10" s="70">
        <f t="shared" si="0"/>
        <v>900000</v>
      </c>
      <c r="F10" s="70"/>
      <c r="G10" s="70"/>
      <c r="H10" s="70"/>
      <c r="I10" s="70">
        <v>900000</v>
      </c>
      <c r="J10" s="70"/>
      <c r="K10" s="70"/>
      <c r="L10" s="70"/>
      <c r="M10" s="70">
        <v>0</v>
      </c>
      <c r="N10" s="109" t="s">
        <v>18</v>
      </c>
      <c r="O10" s="70">
        <v>0</v>
      </c>
      <c r="P10" s="70">
        <v>0</v>
      </c>
      <c r="Q10" s="70"/>
    </row>
    <row r="11" spans="1:17" ht="24" customHeight="1" thickBot="1" x14ac:dyDescent="0.3">
      <c r="B11" s="205" t="s">
        <v>146</v>
      </c>
      <c r="C11" s="206"/>
      <c r="D11" s="207"/>
      <c r="E11" s="112">
        <f>E12+E13+E14+E15</f>
        <v>12415000.396039601</v>
      </c>
      <c r="F11" s="110"/>
      <c r="G11" s="210"/>
      <c r="H11" s="210"/>
      <c r="I11" s="210"/>
      <c r="J11" s="210"/>
      <c r="K11" s="110"/>
      <c r="L11" s="110"/>
      <c r="M11" s="110"/>
      <c r="N11" s="110"/>
      <c r="O11" s="110"/>
      <c r="P11" s="110"/>
      <c r="Q11" s="111"/>
    </row>
    <row r="12" spans="1:17" ht="41.25" customHeight="1" thickBot="1" x14ac:dyDescent="0.3">
      <c r="B12" s="97" t="s">
        <v>50</v>
      </c>
      <c r="C12" s="109" t="s">
        <v>99</v>
      </c>
      <c r="D12" s="97" t="s">
        <v>40</v>
      </c>
      <c r="E12" s="97">
        <f>SUM(F12:L12)</f>
        <v>1474010</v>
      </c>
      <c r="F12" s="209"/>
      <c r="G12" s="211">
        <v>82400</v>
      </c>
      <c r="H12" s="212">
        <v>405300</v>
      </c>
      <c r="I12" s="212">
        <v>443800</v>
      </c>
      <c r="J12" s="213">
        <v>542510</v>
      </c>
      <c r="K12" s="102">
        <v>0</v>
      </c>
      <c r="L12" s="150">
        <v>0</v>
      </c>
      <c r="M12" s="97" t="s">
        <v>18</v>
      </c>
      <c r="N12" s="97" t="s">
        <v>18</v>
      </c>
      <c r="O12" s="203">
        <v>25385813</v>
      </c>
      <c r="P12" s="98" t="s">
        <v>49</v>
      </c>
      <c r="Q12" s="97"/>
    </row>
    <row r="13" spans="1:17" ht="52.5" customHeight="1" thickBot="1" x14ac:dyDescent="0.3">
      <c r="B13" s="97" t="s">
        <v>50</v>
      </c>
      <c r="C13" s="109" t="s">
        <v>98</v>
      </c>
      <c r="D13" s="97" t="s">
        <v>46</v>
      </c>
      <c r="E13" s="97">
        <f>F13+G13+H13+I13+J13+K13+L13</f>
        <v>1050000</v>
      </c>
      <c r="F13" s="150">
        <v>0</v>
      </c>
      <c r="G13" s="208">
        <v>50000</v>
      </c>
      <c r="H13" s="208">
        <v>500000</v>
      </c>
      <c r="I13" s="208">
        <v>500000</v>
      </c>
      <c r="J13" s="150">
        <v>0</v>
      </c>
      <c r="K13" s="150">
        <v>0</v>
      </c>
      <c r="L13" s="150">
        <v>0</v>
      </c>
      <c r="M13" s="97" t="s">
        <v>18</v>
      </c>
      <c r="N13" s="97" t="s">
        <v>47</v>
      </c>
      <c r="O13" s="204"/>
      <c r="P13" s="98" t="s">
        <v>48</v>
      </c>
      <c r="Q13" s="99"/>
    </row>
    <row r="14" spans="1:17" ht="27.75" customHeight="1" thickBot="1" x14ac:dyDescent="0.3">
      <c r="B14" s="97" t="s">
        <v>69</v>
      </c>
      <c r="C14" s="109" t="s">
        <v>96</v>
      </c>
      <c r="D14" s="97" t="s">
        <v>37</v>
      </c>
      <c r="E14" s="97">
        <v>7572030</v>
      </c>
      <c r="F14" s="97">
        <v>0</v>
      </c>
      <c r="G14" s="97">
        <v>0</v>
      </c>
      <c r="H14" s="97">
        <v>1858847</v>
      </c>
      <c r="I14" s="97">
        <v>2596827</v>
      </c>
      <c r="J14" s="97">
        <v>1364367</v>
      </c>
      <c r="K14" s="97">
        <v>1364367</v>
      </c>
      <c r="L14" s="97">
        <f>E14-H14-I14-J14-K14</f>
        <v>387622</v>
      </c>
      <c r="M14" s="97"/>
      <c r="N14" s="97"/>
      <c r="O14" s="97"/>
      <c r="P14" s="97"/>
      <c r="Q14" s="97" t="s">
        <v>18</v>
      </c>
    </row>
    <row r="15" spans="1:17" ht="46.5" customHeight="1" thickBot="1" x14ac:dyDescent="0.3">
      <c r="B15" s="97" t="s">
        <v>70</v>
      </c>
      <c r="C15" s="109" t="s">
        <v>152</v>
      </c>
      <c r="D15" s="97" t="s">
        <v>23</v>
      </c>
      <c r="E15" s="116">
        <v>2318960.3960396014</v>
      </c>
      <c r="F15" s="109"/>
      <c r="G15" s="117">
        <v>0</v>
      </c>
      <c r="H15" s="118">
        <v>538798.4</v>
      </c>
      <c r="I15" s="117">
        <v>455998.4</v>
      </c>
      <c r="J15" s="118">
        <v>448998.40000000002</v>
      </c>
      <c r="K15" s="117">
        <v>446998.4</v>
      </c>
      <c r="L15" s="119">
        <f>E15-H15-I15-J15-K15</f>
        <v>428166.79603960156</v>
      </c>
      <c r="M15" s="100" t="s">
        <v>18</v>
      </c>
      <c r="N15" s="97" t="s">
        <v>43</v>
      </c>
      <c r="O15" s="101" t="s">
        <v>18</v>
      </c>
      <c r="P15" s="101" t="s">
        <v>18</v>
      </c>
      <c r="Q15" s="102" t="s">
        <v>44</v>
      </c>
    </row>
    <row r="16" spans="1:17" ht="24.75" customHeight="1" thickBot="1" x14ac:dyDescent="0.3">
      <c r="B16" s="205" t="s">
        <v>165</v>
      </c>
      <c r="C16" s="206"/>
      <c r="D16" s="206"/>
      <c r="E16" s="110">
        <f>E17+E18+E19</f>
        <v>3300000</v>
      </c>
      <c r="F16" s="110"/>
      <c r="G16" s="110"/>
      <c r="H16" s="110"/>
      <c r="I16" s="110"/>
      <c r="J16" s="110"/>
      <c r="K16" s="110"/>
      <c r="L16" s="110"/>
      <c r="M16" s="110"/>
      <c r="N16" s="110"/>
      <c r="O16" s="110"/>
      <c r="P16" s="110"/>
      <c r="Q16" s="111"/>
    </row>
    <row r="17" spans="2:17" ht="43.5" customHeight="1" thickBot="1" x14ac:dyDescent="0.3">
      <c r="B17" s="200" t="s">
        <v>54</v>
      </c>
      <c r="C17" s="97" t="s">
        <v>97</v>
      </c>
      <c r="D17" s="97" t="s">
        <v>40</v>
      </c>
      <c r="E17" s="97">
        <v>600000</v>
      </c>
      <c r="F17" s="97">
        <v>0</v>
      </c>
      <c r="G17" s="97">
        <v>150000</v>
      </c>
      <c r="H17" s="97">
        <v>250000</v>
      </c>
      <c r="I17" s="97">
        <v>200000</v>
      </c>
      <c r="J17" s="97"/>
      <c r="K17" s="97"/>
      <c r="L17" s="97"/>
      <c r="M17" s="97"/>
      <c r="N17" s="97"/>
      <c r="O17" s="97"/>
      <c r="P17" s="97"/>
      <c r="Q17" s="97"/>
    </row>
    <row r="18" spans="2:17" ht="42" customHeight="1" thickBot="1" x14ac:dyDescent="0.3">
      <c r="B18" s="201"/>
      <c r="C18" s="97" t="s">
        <v>147</v>
      </c>
      <c r="D18" s="97" t="s">
        <v>40</v>
      </c>
      <c r="E18" s="97">
        <v>1800000</v>
      </c>
      <c r="F18" s="97">
        <v>0</v>
      </c>
      <c r="G18" s="97">
        <v>350000</v>
      </c>
      <c r="H18" s="97">
        <v>700000</v>
      </c>
      <c r="I18" s="97">
        <v>750000</v>
      </c>
      <c r="J18" s="97"/>
      <c r="K18" s="97"/>
      <c r="L18" s="97"/>
      <c r="M18" s="97"/>
      <c r="N18" s="97"/>
      <c r="O18" s="97"/>
      <c r="P18" s="97"/>
      <c r="Q18" s="97"/>
    </row>
    <row r="19" spans="2:17" ht="34.5" customHeight="1" thickBot="1" x14ac:dyDescent="0.3">
      <c r="B19" s="202"/>
      <c r="C19" s="97" t="s">
        <v>100</v>
      </c>
      <c r="D19" s="97" t="s">
        <v>40</v>
      </c>
      <c r="E19" s="97">
        <v>900000</v>
      </c>
      <c r="F19" s="97">
        <v>0</v>
      </c>
      <c r="G19" s="97">
        <v>250000</v>
      </c>
      <c r="H19" s="97">
        <v>300000</v>
      </c>
      <c r="I19" s="97">
        <v>350000</v>
      </c>
      <c r="J19" s="97"/>
      <c r="K19" s="97"/>
      <c r="L19" s="97"/>
      <c r="M19" s="97">
        <v>1500000</v>
      </c>
      <c r="N19" s="97" t="s">
        <v>53</v>
      </c>
      <c r="O19" s="97"/>
      <c r="P19" s="97"/>
      <c r="Q19" s="97"/>
    </row>
    <row r="20" spans="2:17" x14ac:dyDescent="0.25">
      <c r="C20" s="106"/>
      <c r="E20" s="23"/>
    </row>
    <row r="21" spans="2:17" x14ac:dyDescent="0.25">
      <c r="C21" s="106"/>
    </row>
    <row r="22" spans="2:17" x14ac:dyDescent="0.25">
      <c r="E22" s="23"/>
    </row>
    <row r="23" spans="2:17" x14ac:dyDescent="0.25">
      <c r="D23" s="114"/>
      <c r="E23" s="115"/>
    </row>
    <row r="25" spans="2:17" x14ac:dyDescent="0.25">
      <c r="G25" s="23"/>
    </row>
    <row r="26" spans="2:17" x14ac:dyDescent="0.25">
      <c r="I26" s="23"/>
    </row>
  </sheetData>
  <mergeCells count="23">
    <mergeCell ref="B2:Q2"/>
    <mergeCell ref="E3:E5"/>
    <mergeCell ref="F3:L3"/>
    <mergeCell ref="M3:P3"/>
    <mergeCell ref="Q3:Q5"/>
    <mergeCell ref="B4:B5"/>
    <mergeCell ref="C4:C5"/>
    <mergeCell ref="D4:D5"/>
    <mergeCell ref="F4:F5"/>
    <mergeCell ref="G4:G5"/>
    <mergeCell ref="H4:H5"/>
    <mergeCell ref="I4:I5"/>
    <mergeCell ref="J4:J5"/>
    <mergeCell ref="K4:K5"/>
    <mergeCell ref="L4:L5"/>
    <mergeCell ref="M4:N4"/>
    <mergeCell ref="B17:B19"/>
    <mergeCell ref="P4:P5"/>
    <mergeCell ref="O12:O13"/>
    <mergeCell ref="O4:O5"/>
    <mergeCell ref="B6:D6"/>
    <mergeCell ref="B16:D16"/>
    <mergeCell ref="B11:D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C Document" ma:contentTypeID="0x010100258AA79CEB83498886A3A0868112325000BE7A396ABDD1414FBCD544DD772C16BE" ma:contentTypeVersion="4" ma:contentTypeDescription="Create a new document in this library." ma:contentTypeScope="" ma:versionID="ee0bee9c0571def736c1155541eafc65">
  <xsd:schema xmlns:xsd="http://www.w3.org/2001/XMLSchema" xmlns:xs="http://www.w3.org/2001/XMLSchema" xmlns:p="http://schemas.microsoft.com/office/2006/metadata/properties" xmlns:ns3="2f0611b1-b203-4c6e-b481-6f8a7be231b1" targetNamespace="http://schemas.microsoft.com/office/2006/metadata/properties" ma:root="true" ma:fieldsID="a9b76922c44b5e855c98d88fa26e5289" ns3:_="">
    <xsd:import namespace="2f0611b1-b203-4c6e-b481-6f8a7be231b1"/>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611b1-b203-4c6e-b481-6f8a7be231b1"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C_ARES_NUMBER xmlns="2f0611b1-b203-4c6e-b481-6f8a7be231b1">
      <Url xsi:nil="true"/>
      <Description xsi:nil="true"/>
    </EC_ARES_NUMBER>
    <EC_ARES_TRANSFERRED_BY xmlns="2f0611b1-b203-4c6e-b481-6f8a7be231b1" xsi:nil="true"/>
    <EC_Collab_DocumentLanguage xmlns="2f0611b1-b203-4c6e-b481-6f8a7be231b1">EN</EC_Collab_DocumentLanguage>
    <EC_Collab_Status xmlns="2f0611b1-b203-4c6e-b481-6f8a7be231b1">Not Started</EC_Collab_Status>
    <EC_Collab_Reference xmlns="2f0611b1-b203-4c6e-b481-6f8a7be231b1" xsi:nil="true"/>
    <EC_ARES_DATE_TRANSFERRED xmlns="2f0611b1-b203-4c6e-b481-6f8a7be231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2FEBB7-CC40-4E07-A335-52CDA6740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611b1-b203-4c6e-b481-6f8a7be23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E1F4B-447E-4D9E-ADE9-6024BB0C1F15}">
  <ds:schemaRefs>
    <ds:schemaRef ds:uri="http://purl.org/dc/term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2f0611b1-b203-4c6e-b481-6f8a7be231b1"/>
    <ds:schemaRef ds:uri="http://purl.org/dc/dcmitype/"/>
  </ds:schemaRefs>
</ds:datastoreItem>
</file>

<file path=customXml/itemProps3.xml><?xml version="1.0" encoding="utf-8"?>
<ds:datastoreItem xmlns:ds="http://schemas.openxmlformats.org/officeDocument/2006/customXml" ds:itemID="{A537EDF4-FEC0-403A-B11E-DE794EACDB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1_Klimats </vt:lpstr>
      <vt:lpstr>2_Digi </vt:lpstr>
      <vt:lpstr>3_Nevienlīdzība </vt:lpstr>
      <vt:lpstr>4_Veselība</vt:lpstr>
      <vt:lpstr>5_Ekonomika</vt:lpstr>
      <vt:lpstr>6_Likuma vara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AFMAN Emiel (ECFIN)</dc:creator>
  <cp:keywords/>
  <dc:description/>
  <cp:lastModifiedBy>Edgars Šadris</cp:lastModifiedBy>
  <dcterms:created xsi:type="dcterms:W3CDTF">2020-08-07T08:52:49Z</dcterms:created>
  <dcterms:modified xsi:type="dcterms:W3CDTF">2021-01-19T14:39:37Z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0x010100258AA79CEB83498886A3A0868112325000BE7A396ABDD1414FBCD544DD772C16BE</vt:lpwstr>
  </property>
</Properties>
</file>