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D:\Algas\Bāzes mēnešalga 2021\"/>
    </mc:Choice>
  </mc:AlternateContent>
  <xr:revisionPtr revIDLastSave="0" documentId="13_ncr:1_{9F417CA7-D63E-4E8F-B227-AA03B3D92261}" xr6:coauthVersionLast="46" xr6:coauthVersionMax="46" xr10:uidLastSave="{00000000-0000-0000-0000-000000000000}"/>
  <bookViews>
    <workbookView xWindow="-108" yWindow="-108" windowWidth="23256" windowHeight="12576" firstSheet="1" activeTab="3" xr2:uid="{00000000-000D-0000-FFFF-FFFF00000000}"/>
  </bookViews>
  <sheets>
    <sheet name="kopējais" sheetId="1" state="hidden" r:id="rId1"/>
    <sheet name="kopējais 2021" sheetId="3" r:id="rId2"/>
    <sheet name="pa amatiem" sheetId="2" state="hidden" r:id="rId3"/>
    <sheet name="pa amatiem 2021" sheetId="4" r:id="rId4"/>
    <sheet name="Sheet1" sheetId="5" state="hidden" r:id="rId5"/>
    <sheet name="KNAB 2021" sheetId="6"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4" i="4" l="1"/>
  <c r="E35" i="4"/>
  <c r="E36" i="4"/>
  <c r="E41" i="4"/>
  <c r="E39" i="4"/>
  <c r="E38" i="4"/>
  <c r="N18" i="5"/>
  <c r="N21" i="5"/>
  <c r="N20" i="5"/>
  <c r="N19" i="5"/>
  <c r="N17" i="5"/>
  <c r="N16" i="5"/>
  <c r="N15" i="5"/>
  <c r="N14" i="5"/>
  <c r="N13" i="5"/>
  <c r="N12" i="5"/>
  <c r="N11" i="5"/>
  <c r="N10" i="5"/>
  <c r="N9" i="5"/>
  <c r="M16" i="5"/>
  <c r="M14" i="5"/>
  <c r="M21" i="5"/>
  <c r="M20" i="5"/>
  <c r="M19" i="5"/>
  <c r="M18" i="5"/>
  <c r="M17" i="5"/>
  <c r="M15" i="5"/>
  <c r="M13" i="5"/>
  <c r="M12" i="5"/>
  <c r="M11" i="5"/>
  <c r="M10" i="5"/>
  <c r="M9" i="5"/>
  <c r="L21" i="5"/>
  <c r="L20" i="5"/>
  <c r="L19" i="5"/>
  <c r="L18" i="5"/>
  <c r="L17" i="5"/>
  <c r="L16" i="5"/>
  <c r="L15" i="5"/>
  <c r="L14" i="5"/>
  <c r="L13" i="5"/>
  <c r="L12" i="5"/>
  <c r="L11" i="5"/>
  <c r="L10" i="5"/>
  <c r="L9" i="5"/>
  <c r="N8" i="5"/>
  <c r="M8" i="5"/>
  <c r="L8" i="5"/>
  <c r="N7" i="5"/>
  <c r="M7" i="5"/>
  <c r="L7" i="5"/>
  <c r="N6" i="5"/>
  <c r="M6" i="5"/>
  <c r="L6" i="5"/>
  <c r="E74" i="4" l="1"/>
  <c r="E75" i="4"/>
  <c r="E76" i="4"/>
  <c r="E73" i="4"/>
  <c r="E66" i="4"/>
  <c r="E65" i="4"/>
  <c r="E58" i="4"/>
  <c r="E55" i="4"/>
  <c r="E52" i="4"/>
  <c r="E51" i="4"/>
  <c r="E48" i="4"/>
  <c r="E45" i="4"/>
  <c r="E32" i="4"/>
  <c r="E33" i="4"/>
  <c r="E31" i="4"/>
  <c r="E28" i="4"/>
  <c r="E25" i="4"/>
  <c r="E22" i="4"/>
  <c r="E17" i="4"/>
  <c r="E18" i="4"/>
  <c r="E19" i="4"/>
  <c r="E16" i="4"/>
  <c r="E13" i="4"/>
  <c r="E12" i="4"/>
  <c r="E6" i="4"/>
  <c r="E7" i="4"/>
  <c r="E8" i="4"/>
  <c r="E9" i="4"/>
  <c r="E5" i="4"/>
  <c r="E85" i="4"/>
  <c r="E84" i="4"/>
  <c r="E83" i="4"/>
  <c r="E72" i="4"/>
  <c r="E71" i="4"/>
  <c r="G12" i="3"/>
  <c r="G11" i="3"/>
  <c r="G10" i="3"/>
  <c r="G9" i="3"/>
  <c r="E61" i="2" l="1"/>
  <c r="E73" i="2" l="1"/>
  <c r="E72" i="2"/>
  <c r="E71" i="2"/>
  <c r="H12" i="1"/>
  <c r="E65" i="2" l="1"/>
  <c r="E64" i="2"/>
  <c r="E63" i="2"/>
  <c r="E62" i="2"/>
  <c r="E60" i="2"/>
  <c r="E55" i="2"/>
  <c r="E54" i="2"/>
  <c r="E49" i="2"/>
  <c r="E46" i="2"/>
  <c r="E43" i="2"/>
  <c r="E42" i="2"/>
  <c r="E39" i="2"/>
  <c r="E36" i="2"/>
  <c r="E33" i="2"/>
  <c r="E32" i="2"/>
  <c r="E31" i="2"/>
  <c r="E28" i="2"/>
  <c r="E25" i="2"/>
  <c r="E22" i="2"/>
  <c r="E19" i="2"/>
  <c r="E18" i="2"/>
  <c r="E17" i="2"/>
  <c r="E16" i="2"/>
  <c r="E13" i="2"/>
  <c r="E12" i="2"/>
  <c r="E9" i="2"/>
  <c r="E8" i="2"/>
  <c r="E7" i="2"/>
  <c r="E6" i="2"/>
  <c r="E5" i="2"/>
  <c r="H11" i="1"/>
  <c r="H10" i="1"/>
  <c r="H9" i="1"/>
</calcChain>
</file>

<file path=xl/sharedStrings.xml><?xml version="1.0" encoding="utf-8"?>
<sst xmlns="http://schemas.openxmlformats.org/spreadsheetml/2006/main" count="258" uniqueCount="144">
  <si>
    <t xml:space="preserve">Sektors </t>
  </si>
  <si>
    <t xml:space="preserve">Bāzes mēnešalga 2019.gadā </t>
  </si>
  <si>
    <t>Indeksācijas nosacījumi</t>
  </si>
  <si>
    <t>Sabiedrisko pakalpojumu regulēšanas komisija</t>
  </si>
  <si>
    <t>saskaita Centrālās statistikas pārvaldes oficiālajā statistikas paziņojumā publicēto finanšu un apdrošināšanas jomā strādājošo aizpagājušā gada mēneša vidējās darba samaksas apmēra pieaugumu procentos pret iepriekšējo gadu ar aizpagājušā gada inflāciju procentos pret iepriekšējo gadu un attiecīgo summu dala ar divi</t>
  </si>
  <si>
    <t>saskaita Centrālās statistikas pārvaldes oficiālajā statistikas paziņojumā publicēto elektronisko sakaru un enerģētikas nozarē strādājošo aizpagājušā gada mēneša vidējās darba samaksas apmēra pieaugumu procentos pret iepriekšējo gadu ar aizpagājušā gada inflāciju procentos pret iepriekšējo gadu un attiecīgo summu dala ar divi</t>
  </si>
  <si>
    <t xml:space="preserve">Iestādes  vai amati, kuriem attiecināms </t>
  </si>
  <si>
    <t>saskaita Centrālās statistikas pārvaldes oficiālajā statistikas paziņojumā publicēto valstī strādājošo aizpagājušā gada mēneša vidējās darba samaksas apmēra pieaugumu procentos pret iepriekšējo gadu ar aizpagājušā gada inflāciju procentos pret iepriekšējo gadu un attiecīgo summu dala ar divi</t>
  </si>
  <si>
    <t xml:space="preserve">Valstī strādājošo 2017.gada mēneša vidējās darba samaksas apmērs </t>
  </si>
  <si>
    <t xml:space="preserve">Finanšu un apdrošināšanas jomā strādājošo 2017.gada mēneša vidējās darba samaksas apmērs </t>
  </si>
  <si>
    <t>Elektronisko sakaru un enerģētikas nozarē strādājošo 2017.gada mēneša vidējās darba samaksas apmērs</t>
  </si>
  <si>
    <t>Indeksācijas aprēķins 2020.gadam</t>
  </si>
  <si>
    <t>Rajona tiesas tiesnesis, rajona prokurors, Konkurences padome, Datu valsts inspekcija, pašvaldības deputāti, domes priekšsēdētājs, domes priekšsēdētāja vietnieks, domes komitejas priekšsēdētājs, domes komitejas priekšsēdētāja vietnieks, Saeimas deputātam, Ministru prezidentam, Ministru prezidenta biedram, ministram, paralamentārajam sekretāram, valsts kontrolierim, Valsts kontroles padomes locekļiem, tiesībsargam, NEPLP priekšsēdētājam, NEPLP priekšsēdētāja vietniekam, NEPLP loceklim, CVK priekšsēdētājam, CVK priekšsēdētāja vietniekam, CVK sekretāram, CVK loceklim, CZK priekšsēdētājam, Augstākās izglītības padomes priekšsēdētājam, Augstākās izglītības padomes loceklim</t>
  </si>
  <si>
    <t xml:space="preserve">Informācija par nākamā gada (2020.gada) bāzes mēnešalgu apmēru </t>
  </si>
  <si>
    <t xml:space="preserve">Pašvaldības deputāts </t>
  </si>
  <si>
    <t xml:space="preserve">Likumā noteiktais koeficients </t>
  </si>
  <si>
    <t>Pašvaldības domes priekšsēdētāja vietnieks</t>
  </si>
  <si>
    <t xml:space="preserve">Pašvaldību ievēlēto amatpersonu mēnešalgas nedrīkst pārsniegt: </t>
  </si>
  <si>
    <t xml:space="preserve">Pašvaldības domes komitejas priekšsēdētājs </t>
  </si>
  <si>
    <t>Pašvaldības domes komitejas priekšsēdētāja vietnieks</t>
  </si>
  <si>
    <t>Centrālā vēlēšanu komisija</t>
  </si>
  <si>
    <t>CVK priekšsēdētājs</t>
  </si>
  <si>
    <t>CVK priekšsēdētāja vietnieks</t>
  </si>
  <si>
    <t>CVK sekretārs</t>
  </si>
  <si>
    <t>CVK loceklis</t>
  </si>
  <si>
    <t>Centrālā zemes komisija</t>
  </si>
  <si>
    <t>CZK priekšsēdētājs</t>
  </si>
  <si>
    <t xml:space="preserve">Augstākās izglītības padome </t>
  </si>
  <si>
    <t>AIP priekšsēdētājs</t>
  </si>
  <si>
    <t>AIP loceklis</t>
  </si>
  <si>
    <t>Datu valsts inspekcija</t>
  </si>
  <si>
    <t>Datu valsts inspekcijas amatpersonu (darbinieku) mēnešalgas maksimālais apmērs</t>
  </si>
  <si>
    <t>Konkurences padome</t>
  </si>
  <si>
    <t>Konkurences padomes amatpersonu (darbinieku) mēnešalgas maksimālais apmērs</t>
  </si>
  <si>
    <t xml:space="preserve">Nacionālās elektronisko plašsaziņas līdzekļu padome </t>
  </si>
  <si>
    <t>NEPLP priekšsēdētājs</t>
  </si>
  <si>
    <t>NEPLP priekšsēdētāja vietnieks</t>
  </si>
  <si>
    <t xml:space="preserve">NEPLP loceklis </t>
  </si>
  <si>
    <t>Tiesībsargs</t>
  </si>
  <si>
    <t>Valsts kontrole</t>
  </si>
  <si>
    <t>valsts kontrolieris</t>
  </si>
  <si>
    <t xml:space="preserve">padomes loceklis </t>
  </si>
  <si>
    <t>Inormācija par vēlēto amatpersonu un Saeimas iecelto amatpersonu mēnešalgu apmēru 2020.gadā</t>
  </si>
  <si>
    <t>Sabiedrisko pakalpojumu regulēšanas komisijas  amatpersonu (darbinieku) mēnešalgas maksimālais apmērs</t>
  </si>
  <si>
    <t>Finanšu un kapitāla tirgus komisija</t>
  </si>
  <si>
    <t>Kontroles dienesta amatpersonu (darbinieku) mēnešalgas maksimālais apmērs</t>
  </si>
  <si>
    <t xml:space="preserve">FKTK amatpersonu (darbinieku) mēnešalgas maksimālais apmērs </t>
  </si>
  <si>
    <t>Rajona (pilsētas) tiesas tiesnesis</t>
  </si>
  <si>
    <t>Rajona (pilsētas) prokurors</t>
  </si>
  <si>
    <t xml:space="preserve">Informācija par tiesnešu un prokuroru mēnešalgas apmēru 2020.gadā </t>
  </si>
  <si>
    <t>Saeimas deputāts</t>
  </si>
  <si>
    <t xml:space="preserve">Informācija par Saeimas deputātu, Ministru kabienta locekļu un parlamentāro sekretāru mēnešalgas apmēru 2020.gadā  </t>
  </si>
  <si>
    <t>Ministru prezidents</t>
  </si>
  <si>
    <t>Ministru prezidenta biedrs</t>
  </si>
  <si>
    <t>ministrs</t>
  </si>
  <si>
    <t>parlamentārais sekretārs</t>
  </si>
  <si>
    <t xml:space="preserve">Pašvaldības domes priekšsēdētājs </t>
  </si>
  <si>
    <t xml:space="preserve"> Noziedzīgi iegūtu līdzekļu legalizācijas novēršanas dienests (Kontroles dienests)</t>
  </si>
  <si>
    <r>
      <t>((5,5%+7,8%)/2+2,5%)/2 =</t>
    </r>
    <r>
      <rPr>
        <b/>
        <sz val="11"/>
        <color theme="1"/>
        <rFont val="Calibri"/>
        <family val="2"/>
        <charset val="186"/>
        <scheme val="minor"/>
      </rPr>
      <t>4,575%</t>
    </r>
  </si>
  <si>
    <r>
      <t>(3,6%+2,5%)/2=</t>
    </r>
    <r>
      <rPr>
        <b/>
        <sz val="11"/>
        <color theme="1"/>
        <rFont val="Calibri"/>
        <family val="2"/>
        <charset val="186"/>
        <scheme val="minor"/>
      </rPr>
      <t>3,05%</t>
    </r>
  </si>
  <si>
    <r>
      <t>(8,4%+2,5%)/2=</t>
    </r>
    <r>
      <rPr>
        <b/>
        <sz val="11"/>
        <color theme="1"/>
        <rFont val="Calibri"/>
        <family val="2"/>
        <charset val="186"/>
        <scheme val="minor"/>
      </rPr>
      <t>5,45%</t>
    </r>
  </si>
  <si>
    <t>Finanšu un kapitāla tirgus komisija, Noziedzīgi iegūtu līdzekļu legalizācijas novēršanas dienests (Kontroles dienests)</t>
  </si>
  <si>
    <t xml:space="preserve">Pamatojums: </t>
  </si>
  <si>
    <r>
      <t>Valsts un pašvaldību institūciju amatpersonu un darbinieku atlīdzības likuma 4.panta 2</t>
    </r>
    <r>
      <rPr>
        <vertAlign val="superscript"/>
        <sz val="11"/>
        <color theme="1"/>
        <rFont val="Calibri"/>
        <family val="2"/>
        <charset val="186"/>
        <scheme val="minor"/>
      </rPr>
      <t xml:space="preserve"> 1</t>
    </r>
    <r>
      <rPr>
        <sz val="11"/>
        <color theme="1"/>
        <rFont val="Calibri"/>
        <family val="2"/>
        <charset val="186"/>
        <scheme val="minor"/>
      </rPr>
      <t xml:space="preserve"> daļa </t>
    </r>
  </si>
  <si>
    <r>
      <t xml:space="preserve">apmērs bruto, </t>
    </r>
    <r>
      <rPr>
        <i/>
        <sz val="11"/>
        <color theme="1"/>
        <rFont val="Calibri"/>
        <family val="2"/>
        <charset val="186"/>
        <scheme val="minor"/>
      </rPr>
      <t>euro</t>
    </r>
  </si>
  <si>
    <r>
      <t xml:space="preserve">Bāzes alga 2020.gadam (bruto), </t>
    </r>
    <r>
      <rPr>
        <i/>
        <sz val="11"/>
        <color theme="1"/>
        <rFont val="Calibri"/>
        <family val="2"/>
        <charset val="186"/>
        <scheme val="minor"/>
      </rPr>
      <t>euro</t>
    </r>
  </si>
  <si>
    <t>Kārtējā gada bāzes mēnešalga 2020.gadam (bruto), euro</t>
  </si>
  <si>
    <t>Kārtējā gada mēnešalga (maksimālā mēnešalga) 2020.gadam (bruto), euro</t>
  </si>
  <si>
    <t xml:space="preserve">Ostu valdes locekļu mēnešalga </t>
  </si>
  <si>
    <t>transporta jomā strādājošo 2017.gada mēneša vidējās darba samaksas apmērs</t>
  </si>
  <si>
    <t xml:space="preserve">Informācija par ostu valdes locekļu mēnešalgas apmēru 2020.gadā </t>
  </si>
  <si>
    <t xml:space="preserve">Ostu valdes loceklis mazā ostā  </t>
  </si>
  <si>
    <t xml:space="preserve">MK noteikumos Nr. 741  noteiktais koeficients </t>
  </si>
  <si>
    <t xml:space="preserve">Ostu valdes loceklis vidējā ostā  </t>
  </si>
  <si>
    <t xml:space="preserve">Ostu valdes loceklis lielā ostā  </t>
  </si>
  <si>
    <t>iesaldēts</t>
  </si>
  <si>
    <t xml:space="preserve">Saeimas deputāts * </t>
  </si>
  <si>
    <t>* saskaņā ar likuma pārejas noteikumiem - atlīdzības pieaugums iesaldēts līdz 14.Saeimai</t>
  </si>
  <si>
    <r>
      <t>(7,2%+2,8%)/2=</t>
    </r>
    <r>
      <rPr>
        <b/>
        <sz val="11"/>
        <color theme="1"/>
        <rFont val="Calibri"/>
        <family val="2"/>
        <charset val="186"/>
        <scheme val="minor"/>
      </rPr>
      <t>5%</t>
    </r>
  </si>
  <si>
    <r>
      <t>(4,6%+2,8%)/2=</t>
    </r>
    <r>
      <rPr>
        <b/>
        <sz val="11"/>
        <color theme="1"/>
        <rFont val="Calibri"/>
        <family val="2"/>
        <charset val="186"/>
        <scheme val="minor"/>
      </rPr>
      <t>3,7%</t>
    </r>
  </si>
  <si>
    <r>
      <t>((8,7%+7,1%)/2+2,8%)/2 =</t>
    </r>
    <r>
      <rPr>
        <b/>
        <sz val="11"/>
        <color theme="1"/>
        <rFont val="Calibri"/>
        <family val="2"/>
        <charset val="186"/>
        <scheme val="minor"/>
      </rPr>
      <t>5,35%</t>
    </r>
  </si>
  <si>
    <r>
      <t>(7,1%+2,8%)/2=</t>
    </r>
    <r>
      <rPr>
        <b/>
        <sz val="11"/>
        <color theme="1"/>
        <rFont val="Calibri"/>
        <family val="2"/>
        <charset val="186"/>
        <scheme val="minor"/>
      </rPr>
      <t>4,95%</t>
    </r>
  </si>
  <si>
    <r>
      <t xml:space="preserve">Bāzes alga 2021.gadam (bruto), </t>
    </r>
    <r>
      <rPr>
        <i/>
        <sz val="11"/>
        <color theme="1"/>
        <rFont val="Calibri"/>
        <family val="2"/>
        <charset val="186"/>
        <scheme val="minor"/>
      </rPr>
      <t>euro</t>
    </r>
  </si>
  <si>
    <t>Kārtējā gada mēnešalga (maksimālā mēnešalga) 2021.gadam (bruto), euro</t>
  </si>
  <si>
    <t>Indeksācijas aprēķins 2021.gadam</t>
  </si>
  <si>
    <t xml:space="preserve">Informācija par tiesnešu un prokuroru mēnešalgas apmēru 2021.gadā </t>
  </si>
  <si>
    <t>Kārtējā gada mēnešalga 2021.gadam (bruto), euro</t>
  </si>
  <si>
    <t xml:space="preserve">Ostu valdes priekšsēdētājs mazā ostā  </t>
  </si>
  <si>
    <t xml:space="preserve">Ostu valdes priekšsēdētājs vidējā ostā  </t>
  </si>
  <si>
    <t xml:space="preserve">Ostu valdes priekšsēdētājs lielā ostā  </t>
  </si>
  <si>
    <t>Kārtējā gada  mēnešalga 2021.gadam (bruto), euro</t>
  </si>
  <si>
    <t xml:space="preserve">Informācija par ostu valdes priekšsēdētāja mēnešalgas apmēru 2021.gadā </t>
  </si>
  <si>
    <t>Ministru prezidents**</t>
  </si>
  <si>
    <t>Ministru prezidenta biedrs**</t>
  </si>
  <si>
    <t>ministrs**</t>
  </si>
  <si>
    <t>parlamentārais sekretārs**</t>
  </si>
  <si>
    <t>** saskaņā ar likuma grozījumiem, kas publicēti Latvijas Vēstnesī (2020,247A. nr.)</t>
  </si>
  <si>
    <t>valsts kontrolieris**</t>
  </si>
  <si>
    <t>padomes loceklis **</t>
  </si>
  <si>
    <t>Finanšu un kapitāla tirgus komisija, Finanšu izlūkošanas dienests</t>
  </si>
  <si>
    <t xml:space="preserve">Ostu valdes priekšsēdētāja mēnešalga </t>
  </si>
  <si>
    <t xml:space="preserve"> Bāzes alga 2020.gadam (bruto), euro</t>
  </si>
  <si>
    <t xml:space="preserve"> Finanšu izlūkošanas dienests </t>
  </si>
  <si>
    <t>Finanšu izlūkošanas dinesta amatpersonu (darbinieku) mēnešalgas maksimālais apmērs</t>
  </si>
  <si>
    <t xml:space="preserve">Informācija par Saeimas deputātu, Ministru kabineta locekļu un parlamentāro sekretāru mēnešalgas apmēru 2021.gadā  </t>
  </si>
  <si>
    <t xml:space="preserve">Informācija par 2021.gada bāzes mēnešalgu apmēru </t>
  </si>
  <si>
    <t>Informācija par vēlēto amatpersonu un Saeimas iecelto amatpersonu mēnešalgu apmēru 2021.gadā</t>
  </si>
  <si>
    <t>Nr.</t>
  </si>
  <si>
    <t>p. k.</t>
  </si>
  <si>
    <t>Mēnešalgu grupa</t>
  </si>
  <si>
    <t>Mēnešalgu intervāla koeficients pret bāzes mēnešalgu</t>
  </si>
  <si>
    <t>minimums</t>
  </si>
  <si>
    <t>viduspunkts</t>
  </si>
  <si>
    <t>maksimums</t>
  </si>
  <si>
    <t>1.</t>
  </si>
  <si>
    <t>2.</t>
  </si>
  <si>
    <t>3.</t>
  </si>
  <si>
    <t>4.</t>
  </si>
  <si>
    <t>5.</t>
  </si>
  <si>
    <t>6.</t>
  </si>
  <si>
    <t>7.</t>
  </si>
  <si>
    <t>8.</t>
  </si>
  <si>
    <t>9.</t>
  </si>
  <si>
    <t>10.</t>
  </si>
  <si>
    <t>11.</t>
  </si>
  <si>
    <t>12.</t>
  </si>
  <si>
    <t>13.</t>
  </si>
  <si>
    <t>14.</t>
  </si>
  <si>
    <t>15.</t>
  </si>
  <si>
    <t>16.</t>
  </si>
  <si>
    <t>Informācija par Korupcijas novēršanas un apkarošanas biroja amatpersonu  (darbinieku) mēnešalgu apmēru 2021.gadā *</t>
  </si>
  <si>
    <t>* saskaņā ar likuma grozījumiem, kas publicēti Latvijas Vēstnesī (2020,240A. nr.)</t>
  </si>
  <si>
    <r>
      <t xml:space="preserve">Mēnešalgu intervāls </t>
    </r>
    <r>
      <rPr>
        <i/>
        <sz val="11"/>
        <color theme="1"/>
        <rFont val="Calibri"/>
        <family val="2"/>
        <charset val="186"/>
        <scheme val="minor"/>
      </rPr>
      <t>euro (bāzes mēnešalga 1025,29 euro)</t>
    </r>
  </si>
  <si>
    <t>16) Sabiedrisko elektronisko plašsaziņas līdzekļu padomes priekšsēdētājam — 2,78;
17) Sabiedrisko elektronisko plašsaziņas līdzekļu padomes loceklim — 2,31</t>
  </si>
  <si>
    <t>Sabiedrisko elektronisko plašsaziņas līdzekļu ombuda mēnešalgu nosaka, bāzes mēnešalgas apmēram (4. panta otrā daļa) piemērojot koeficientu 2,78</t>
  </si>
  <si>
    <t xml:space="preserve">Sabiedrisko elektronisko plašsaziņas līdzekļu padome </t>
  </si>
  <si>
    <t>SEPLPP priekšsēdētājs</t>
  </si>
  <si>
    <t xml:space="preserve">SEPLPP loceklis </t>
  </si>
  <si>
    <t>Sabiedrisko elektronisko plašsaziņas līdzekļu ombuds</t>
  </si>
  <si>
    <t>Sabiedrisko elektronisko plašsaziņas līdzekļu ombuda mēnešalga</t>
  </si>
  <si>
    <t>NEPLP priekšsēdētājs***</t>
  </si>
  <si>
    <t>NEPLP priekšsēdētāja vietnieks ***</t>
  </si>
  <si>
    <t>NEPLP loceklis ***</t>
  </si>
  <si>
    <t>*** no 01.09.2021. saskaņā ar likuma grozījumiem, kas publicēti 07.05.2021. Latvijas Vēstnesī (2021,86A)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</si>
</sst>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sz val="11"/>
      <name val="Calibri"/>
      <family val="2"/>
      <charset val="186"/>
      <scheme val="minor"/>
    </font>
    <font>
      <vertAlign val="superscript"/>
      <sz val="11"/>
      <color theme="1"/>
      <name val="Calibri"/>
      <family val="2"/>
      <charset val="186"/>
      <scheme val="minor"/>
    </font>
    <font>
      <sz val="11"/>
      <color rgb="FF333333"/>
      <name val="PT Serif"/>
    </font>
    <font>
      <sz val="12"/>
      <color rgb="FF333333"/>
      <name val="Calibri"/>
      <family val="2"/>
      <charset val="186"/>
      <scheme val="minor"/>
    </font>
    <font>
      <sz val="12"/>
      <color theme="1"/>
      <name val="Calibri"/>
      <family val="2"/>
      <charset val="186"/>
      <scheme val="minor"/>
    </font>
  </fonts>
  <fills count="3">
    <fill>
      <patternFill patternType="none"/>
    </fill>
    <fill>
      <patternFill patternType="gray125"/>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817F7F"/>
      </left>
      <right style="medium">
        <color rgb="FF817F7F"/>
      </right>
      <top style="medium">
        <color rgb="FF817F7F"/>
      </top>
      <bottom style="medium">
        <color rgb="FF817F7F"/>
      </bottom>
      <diagonal/>
    </border>
    <border>
      <left style="medium">
        <color rgb="FF817F7F"/>
      </left>
      <right style="medium">
        <color rgb="FF817F7F"/>
      </right>
      <top style="medium">
        <color rgb="FF817F7F"/>
      </top>
      <bottom/>
      <diagonal/>
    </border>
    <border>
      <left style="medium">
        <color rgb="FF817F7F"/>
      </left>
      <right style="medium">
        <color rgb="FF817F7F"/>
      </right>
      <top/>
      <bottom style="medium">
        <color rgb="FF817F7F"/>
      </bottom>
      <diagonal/>
    </border>
    <border>
      <left style="medium">
        <color rgb="FF817F7F"/>
      </left>
      <right/>
      <top style="medium">
        <color rgb="FF817F7F"/>
      </top>
      <bottom style="medium">
        <color rgb="FF817F7F"/>
      </bottom>
      <diagonal/>
    </border>
    <border>
      <left/>
      <right/>
      <top style="medium">
        <color rgb="FF817F7F"/>
      </top>
      <bottom style="medium">
        <color rgb="FF817F7F"/>
      </bottom>
      <diagonal/>
    </border>
    <border>
      <left/>
      <right style="medium">
        <color rgb="FF817F7F"/>
      </right>
      <top style="medium">
        <color rgb="FF817F7F"/>
      </top>
      <bottom style="medium">
        <color rgb="FF817F7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5">
    <xf numFmtId="0" fontId="0" fillId="0" borderId="0" xfId="0"/>
    <xf numFmtId="0" fontId="0" fillId="0" borderId="0" xfId="0" applyAlignment="1">
      <alignment wrapText="1"/>
    </xf>
    <xf numFmtId="0" fontId="0" fillId="0" borderId="0" xfId="0" applyAlignment="1">
      <alignment horizontal="center"/>
    </xf>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xf>
    <xf numFmtId="0" fontId="3" fillId="0" borderId="1" xfId="0" applyFont="1" applyBorder="1" applyAlignment="1">
      <alignment wrapText="1"/>
    </xf>
    <xf numFmtId="0" fontId="0" fillId="0" borderId="1" xfId="0" applyBorder="1" applyAlignment="1">
      <alignment vertical="center" wrapText="1"/>
    </xf>
    <xf numFmtId="0" fontId="0" fillId="0" borderId="1" xfId="0" applyBorder="1"/>
    <xf numFmtId="0" fontId="2" fillId="0" borderId="1" xfId="0" applyFont="1" applyBorder="1" applyAlignment="1">
      <alignment horizontal="center"/>
    </xf>
    <xf numFmtId="0" fontId="0" fillId="0" borderId="1" xfId="0" applyFont="1" applyBorder="1" applyAlignment="1">
      <alignment horizontal="right"/>
    </xf>
    <xf numFmtId="0" fontId="2" fillId="0" borderId="1" xfId="0" applyFont="1" applyBorder="1" applyAlignment="1">
      <alignment horizontal="center"/>
    </xf>
    <xf numFmtId="0" fontId="0" fillId="0" borderId="1" xfId="0" applyBorder="1" applyAlignment="1">
      <alignment horizontal="center" vertical="center" wrapText="1"/>
    </xf>
    <xf numFmtId="0" fontId="0" fillId="0" borderId="0" xfId="0" applyAlignment="1">
      <alignment horizontal="right"/>
    </xf>
    <xf numFmtId="0" fontId="1" fillId="0" borderId="0" xfId="0" applyFont="1" applyAlignment="1">
      <alignment horizontal="center"/>
    </xf>
    <xf numFmtId="1" fontId="0" fillId="0" borderId="1" xfId="0" applyNumberFormat="1" applyBorder="1"/>
    <xf numFmtId="1" fontId="0" fillId="0" borderId="1" xfId="0" applyNumberFormat="1" applyFont="1" applyBorder="1" applyAlignment="1">
      <alignment horizontal="right"/>
    </xf>
    <xf numFmtId="0" fontId="0" fillId="0" borderId="0" xfId="0" applyFill="1" applyBorder="1" applyAlignment="1">
      <alignment wrapText="1"/>
    </xf>
    <xf numFmtId="0" fontId="1" fillId="0" borderId="1" xfId="0" applyFont="1" applyFill="1" applyBorder="1" applyAlignment="1">
      <alignment horizontal="center" vertical="center"/>
    </xf>
    <xf numFmtId="0" fontId="0" fillId="0" borderId="1" xfId="0" applyBorder="1" applyAlignment="1">
      <alignment vertical="center"/>
    </xf>
    <xf numFmtId="0" fontId="0" fillId="0" borderId="1" xfId="0" applyFill="1" applyBorder="1" applyAlignment="1">
      <alignment vertical="center" wrapText="1"/>
    </xf>
    <xf numFmtId="0" fontId="0" fillId="0" borderId="1" xfId="0" applyFill="1" applyBorder="1" applyAlignment="1">
      <alignment horizontal="center" vertical="center"/>
    </xf>
    <xf numFmtId="0" fontId="1" fillId="0" borderId="0" xfId="0" applyFont="1" applyAlignment="1">
      <alignment horizontal="center"/>
    </xf>
    <xf numFmtId="0" fontId="0" fillId="0" borderId="1" xfId="0" applyBorder="1" applyAlignment="1">
      <alignment horizontal="center" vertical="center" wrapText="1"/>
    </xf>
    <xf numFmtId="0" fontId="2" fillId="0" borderId="1" xfId="0" applyFont="1" applyBorder="1" applyAlignment="1">
      <alignment horizontal="center"/>
    </xf>
    <xf numFmtId="0" fontId="0" fillId="0" borderId="0" xfId="0" applyBorder="1"/>
    <xf numFmtId="1" fontId="0" fillId="0" borderId="0" xfId="0" applyNumberFormat="1" applyBorder="1"/>
    <xf numFmtId="0" fontId="0" fillId="0" borderId="1" xfId="0" applyBorder="1" applyAlignment="1">
      <alignment horizontal="center"/>
    </xf>
    <xf numFmtId="0" fontId="0" fillId="0" borderId="1" xfId="0" applyFont="1" applyFill="1" applyBorder="1" applyAlignment="1">
      <alignment horizontal="right"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1" fontId="7" fillId="0" borderId="1" xfId="0" applyNumberFormat="1" applyFont="1" applyBorder="1"/>
    <xf numFmtId="1" fontId="0" fillId="0" borderId="1" xfId="0" applyNumberFormat="1" applyBorder="1" applyAlignment="1">
      <alignment horizontal="center"/>
    </xf>
    <xf numFmtId="0" fontId="0" fillId="0" borderId="2" xfId="0" applyBorder="1" applyAlignment="1">
      <alignment wrapText="1"/>
    </xf>
    <xf numFmtId="0" fontId="0" fillId="0" borderId="3" xfId="0" applyBorder="1"/>
    <xf numFmtId="0" fontId="0" fillId="0" borderId="0" xfId="0" applyAlignment="1">
      <alignment horizontal="right" wrapText="1"/>
    </xf>
    <xf numFmtId="0" fontId="1" fillId="0" borderId="0" xfId="0" applyFont="1" applyAlignment="1">
      <alignment horizontal="center"/>
    </xf>
    <xf numFmtId="0" fontId="0" fillId="0" borderId="1" xfId="0" applyBorder="1" applyAlignment="1">
      <alignment horizontal="center"/>
    </xf>
    <xf numFmtId="0" fontId="0" fillId="0" borderId="1" xfId="0" applyBorder="1" applyAlignment="1">
      <alignment horizontal="center" vertical="center" wrapText="1"/>
    </xf>
    <xf numFmtId="0" fontId="0" fillId="0" borderId="1" xfId="0"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0" fontId="2" fillId="0" borderId="1" xfId="0" applyFont="1" applyBorder="1" applyAlignment="1">
      <alignment horizontal="center"/>
    </xf>
    <xf numFmtId="0" fontId="1" fillId="0" borderId="0" xfId="0" applyFont="1" applyAlignment="1">
      <alignment horizontal="center" wrapText="1"/>
    </xf>
    <xf numFmtId="0" fontId="1" fillId="0" borderId="1" xfId="0"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0" fillId="0" borderId="0" xfId="0" applyFill="1" applyBorder="1" applyAlignment="1">
      <alignment horizontal="left" wrapText="1"/>
    </xf>
    <xf numFmtId="0" fontId="0" fillId="0" borderId="1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12"/>
  <sheetViews>
    <sheetView topLeftCell="A2" zoomScaleNormal="100" workbookViewId="0">
      <selection activeCell="A2" sqref="A1:XFD1048576"/>
    </sheetView>
  </sheetViews>
  <sheetFormatPr defaultRowHeight="14.4"/>
  <cols>
    <col min="1" max="1" width="4.44140625" customWidth="1"/>
    <col min="2" max="2" width="48.44140625" customWidth="1"/>
    <col min="3" max="3" width="34.88671875" customWidth="1"/>
    <col min="4" max="4" width="18" customWidth="1"/>
    <col min="5" max="5" width="30.88671875" customWidth="1"/>
    <col min="6" max="6" width="24.44140625" customWidth="1"/>
    <col min="7" max="7" width="18.33203125" customWidth="1"/>
    <col min="8" max="8" width="9.109375" hidden="1" customWidth="1"/>
  </cols>
  <sheetData>
    <row r="1" spans="2:8">
      <c r="G1" s="13" t="s">
        <v>62</v>
      </c>
    </row>
    <row r="2" spans="2:8" ht="29.25" customHeight="1">
      <c r="E2" s="40" t="s">
        <v>63</v>
      </c>
      <c r="F2" s="40"/>
      <c r="G2" s="40"/>
    </row>
    <row r="4" spans="2:8">
      <c r="B4" s="41" t="s">
        <v>13</v>
      </c>
      <c r="C4" s="41"/>
      <c r="D4" s="41"/>
      <c r="E4" s="41"/>
      <c r="F4" s="41"/>
      <c r="G4" s="41"/>
    </row>
    <row r="7" spans="2:8">
      <c r="B7" s="44" t="s">
        <v>6</v>
      </c>
      <c r="C7" s="42" t="s">
        <v>1</v>
      </c>
      <c r="D7" s="42"/>
      <c r="E7" s="43" t="s">
        <v>2</v>
      </c>
      <c r="F7" s="43" t="s">
        <v>11</v>
      </c>
      <c r="G7" s="43" t="s">
        <v>65</v>
      </c>
    </row>
    <row r="8" spans="2:8" s="1" customFormat="1" ht="32.25" customHeight="1">
      <c r="B8" s="44"/>
      <c r="C8" s="7" t="s">
        <v>0</v>
      </c>
      <c r="D8" s="7" t="s">
        <v>64</v>
      </c>
      <c r="E8" s="43"/>
      <c r="F8" s="43"/>
      <c r="G8" s="43"/>
    </row>
    <row r="9" spans="2:8" ht="187.2">
      <c r="B9" s="4" t="s">
        <v>12</v>
      </c>
      <c r="C9" s="7" t="s">
        <v>8</v>
      </c>
      <c r="D9" s="5">
        <v>926</v>
      </c>
      <c r="E9" s="7" t="s">
        <v>7</v>
      </c>
      <c r="F9" s="7" t="s">
        <v>60</v>
      </c>
      <c r="G9" s="3">
        <v>976.47</v>
      </c>
      <c r="H9">
        <f>926*1.0545</f>
        <v>976.46699999999998</v>
      </c>
    </row>
    <row r="10" spans="2:8" ht="144">
      <c r="B10" s="7" t="s">
        <v>61</v>
      </c>
      <c r="C10" s="7" t="s">
        <v>9</v>
      </c>
      <c r="D10" s="5">
        <v>1921</v>
      </c>
      <c r="E10" s="6" t="s">
        <v>4</v>
      </c>
      <c r="F10" s="5" t="s">
        <v>59</v>
      </c>
      <c r="G10" s="3">
        <v>1979.59</v>
      </c>
      <c r="H10">
        <f>1921*1.0305</f>
        <v>1979.5905</v>
      </c>
    </row>
    <row r="11" spans="2:8" ht="158.4">
      <c r="B11" s="7" t="s">
        <v>3</v>
      </c>
      <c r="C11" s="7" t="s">
        <v>10</v>
      </c>
      <c r="D11" s="5">
        <v>1355</v>
      </c>
      <c r="E11" s="4" t="s">
        <v>5</v>
      </c>
      <c r="F11" s="12" t="s">
        <v>58</v>
      </c>
      <c r="G11" s="3">
        <v>1416.99</v>
      </c>
      <c r="H11">
        <f>1355*1.04575</f>
        <v>1416.99125</v>
      </c>
    </row>
    <row r="12" spans="2:8" ht="144">
      <c r="B12" s="19" t="s">
        <v>68</v>
      </c>
      <c r="C12" s="20" t="s">
        <v>69</v>
      </c>
      <c r="D12" s="21">
        <v>918</v>
      </c>
      <c r="E12" s="7" t="s">
        <v>7</v>
      </c>
      <c r="F12" s="7" t="s">
        <v>60</v>
      </c>
      <c r="G12" s="18">
        <v>968.03</v>
      </c>
      <c r="H12">
        <f>918*1.0545</f>
        <v>968.03099999999995</v>
      </c>
    </row>
  </sheetData>
  <mergeCells count="7">
    <mergeCell ref="E2:G2"/>
    <mergeCell ref="B4:G4"/>
    <mergeCell ref="C7:D7"/>
    <mergeCell ref="F7:F8"/>
    <mergeCell ref="G7:G8"/>
    <mergeCell ref="E7:E8"/>
    <mergeCell ref="B7:B8"/>
  </mergeCells>
  <pageMargins left="0.70866141732283472" right="0.70866141732283472" top="0.74803149606299213" bottom="0.74803149606299213" header="0.31496062992125984" footer="0.31496062992125984"/>
  <pageSetup paperSize="9" scale="68"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DEE57-9473-40E5-9F87-956AEED8B72C}">
  <dimension ref="B1:G12"/>
  <sheetViews>
    <sheetView zoomScaleNormal="100" workbookViewId="0">
      <selection activeCell="B5" sqref="B5"/>
    </sheetView>
  </sheetViews>
  <sheetFormatPr defaultRowHeight="14.4"/>
  <cols>
    <col min="1" max="1" width="4.44140625" customWidth="1"/>
    <col min="2" max="2" width="48.44140625" customWidth="1"/>
    <col min="3" max="3" width="20" customWidth="1"/>
    <col min="4" max="4" width="30.88671875" customWidth="1"/>
    <col min="5" max="5" width="24.44140625" customWidth="1"/>
    <col min="6" max="6" width="18.33203125" customWidth="1"/>
    <col min="7" max="7" width="9.109375" hidden="1" customWidth="1"/>
  </cols>
  <sheetData>
    <row r="1" spans="2:7">
      <c r="F1" s="13" t="s">
        <v>62</v>
      </c>
    </row>
    <row r="2" spans="2:7" ht="29.25" customHeight="1">
      <c r="D2" s="40" t="s">
        <v>63</v>
      </c>
      <c r="E2" s="40"/>
      <c r="F2" s="40"/>
    </row>
    <row r="4" spans="2:7">
      <c r="B4" s="41" t="s">
        <v>105</v>
      </c>
      <c r="C4" s="41"/>
      <c r="D4" s="41"/>
      <c r="E4" s="41"/>
      <c r="F4" s="41"/>
    </row>
    <row r="7" spans="2:7" ht="21.75" customHeight="1">
      <c r="B7" s="44" t="s">
        <v>6</v>
      </c>
      <c r="C7" s="45" t="s">
        <v>101</v>
      </c>
      <c r="D7" s="43" t="s">
        <v>2</v>
      </c>
      <c r="E7" s="43" t="s">
        <v>84</v>
      </c>
      <c r="F7" s="43" t="s">
        <v>82</v>
      </c>
    </row>
    <row r="8" spans="2:7" s="1" customFormat="1" ht="48.75" customHeight="1">
      <c r="B8" s="44"/>
      <c r="C8" s="46"/>
      <c r="D8" s="43"/>
      <c r="E8" s="43"/>
      <c r="F8" s="43"/>
    </row>
    <row r="9" spans="2:7" ht="187.2">
      <c r="B9" s="4" t="s">
        <v>12</v>
      </c>
      <c r="C9" s="5">
        <v>976.47</v>
      </c>
      <c r="D9" s="7" t="s">
        <v>7</v>
      </c>
      <c r="E9" s="7" t="s">
        <v>78</v>
      </c>
      <c r="F9" s="3">
        <v>1025.29</v>
      </c>
      <c r="G9">
        <f>926*1.0545</f>
        <v>976.46699999999998</v>
      </c>
    </row>
    <row r="10" spans="2:7" ht="144">
      <c r="B10" s="7" t="s">
        <v>99</v>
      </c>
      <c r="C10" s="5">
        <v>1979.59</v>
      </c>
      <c r="D10" s="6" t="s">
        <v>4</v>
      </c>
      <c r="E10" s="5" t="s">
        <v>79</v>
      </c>
      <c r="F10" s="3">
        <v>2052.84</v>
      </c>
      <c r="G10">
        <f>1921*1.0305</f>
        <v>1979.5905</v>
      </c>
    </row>
    <row r="11" spans="2:7" ht="158.4">
      <c r="B11" s="7" t="s">
        <v>3</v>
      </c>
      <c r="C11" s="5">
        <v>1416.99</v>
      </c>
      <c r="D11" s="4" t="s">
        <v>5</v>
      </c>
      <c r="E11" s="23" t="s">
        <v>80</v>
      </c>
      <c r="F11" s="3">
        <v>1492.8</v>
      </c>
      <c r="G11">
        <f>1355*1.04575</f>
        <v>1416.99125</v>
      </c>
    </row>
    <row r="12" spans="2:7" ht="144">
      <c r="B12" s="19" t="s">
        <v>100</v>
      </c>
      <c r="C12" s="21">
        <v>1057</v>
      </c>
      <c r="D12" s="7" t="s">
        <v>7</v>
      </c>
      <c r="E12" s="7" t="s">
        <v>81</v>
      </c>
      <c r="F12" s="18">
        <v>1109.32</v>
      </c>
      <c r="G12">
        <f>918*1.0545</f>
        <v>968.03099999999995</v>
      </c>
    </row>
  </sheetData>
  <mergeCells count="7">
    <mergeCell ref="D2:F2"/>
    <mergeCell ref="B4:F4"/>
    <mergeCell ref="B7:B8"/>
    <mergeCell ref="D7:D8"/>
    <mergeCell ref="E7:E8"/>
    <mergeCell ref="F7:F8"/>
    <mergeCell ref="C7:C8"/>
  </mergeCells>
  <pageMargins left="0" right="0" top="0" bottom="0" header="0" footer="0"/>
  <pageSetup paperSize="9" scale="6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73"/>
  <sheetViews>
    <sheetView topLeftCell="A55" zoomScaleNormal="100" workbookViewId="0">
      <selection activeCell="A55" sqref="A1:XFD1048576"/>
    </sheetView>
  </sheetViews>
  <sheetFormatPr defaultRowHeight="14.4"/>
  <cols>
    <col min="2" max="2" width="54.44140625" customWidth="1"/>
    <col min="3" max="4" width="15.44140625" customWidth="1"/>
    <col min="5" max="5" width="18.109375" customWidth="1"/>
    <col min="7" max="7" width="39.6640625" customWidth="1"/>
  </cols>
  <sheetData>
    <row r="1" spans="2:7">
      <c r="B1" s="41" t="s">
        <v>42</v>
      </c>
      <c r="C1" s="41"/>
      <c r="D1" s="41"/>
      <c r="E1" s="41"/>
    </row>
    <row r="3" spans="2:7" ht="86.4">
      <c r="B3" s="8"/>
      <c r="C3" s="4" t="s">
        <v>15</v>
      </c>
      <c r="D3" s="4" t="s">
        <v>65</v>
      </c>
      <c r="E3" s="4" t="s">
        <v>67</v>
      </c>
      <c r="G3" s="17"/>
    </row>
    <row r="4" spans="2:7">
      <c r="B4" s="47" t="s">
        <v>17</v>
      </c>
      <c r="C4" s="47"/>
      <c r="D4" s="47"/>
      <c r="E4" s="47"/>
      <c r="F4" s="2"/>
    </row>
    <row r="5" spans="2:7">
      <c r="B5" s="8" t="s">
        <v>14</v>
      </c>
      <c r="C5" s="8">
        <v>1.2</v>
      </c>
      <c r="D5" s="8">
        <v>976.47</v>
      </c>
      <c r="E5" s="15">
        <f>976.47*1.2</f>
        <v>1171.7639999999999</v>
      </c>
    </row>
    <row r="6" spans="2:7">
      <c r="B6" s="8" t="s">
        <v>56</v>
      </c>
      <c r="C6" s="8">
        <v>3.64</v>
      </c>
      <c r="D6" s="8">
        <v>976.47</v>
      </c>
      <c r="E6" s="15">
        <f>976.47*3.64</f>
        <v>3554.3508000000002</v>
      </c>
    </row>
    <row r="7" spans="2:7">
      <c r="B7" s="8" t="s">
        <v>16</v>
      </c>
      <c r="C7" s="8">
        <v>3.2</v>
      </c>
      <c r="D7" s="8">
        <v>976.47</v>
      </c>
      <c r="E7" s="15">
        <f>976.47*3.2</f>
        <v>3124.7040000000002</v>
      </c>
    </row>
    <row r="8" spans="2:7">
      <c r="B8" s="8" t="s">
        <v>18</v>
      </c>
      <c r="C8" s="8">
        <v>2.5499999999999998</v>
      </c>
      <c r="D8" s="8">
        <v>976.47</v>
      </c>
      <c r="E8" s="15">
        <f>976.47*2.55</f>
        <v>2489.9984999999997</v>
      </c>
    </row>
    <row r="9" spans="2:7">
      <c r="B9" s="8" t="s">
        <v>19</v>
      </c>
      <c r="C9" s="8">
        <v>1.9</v>
      </c>
      <c r="D9" s="8">
        <v>976.47</v>
      </c>
      <c r="E9" s="15">
        <f>976.47*1.9</f>
        <v>1855.2929999999999</v>
      </c>
    </row>
    <row r="10" spans="2:7" ht="4.5" customHeight="1">
      <c r="B10" s="8"/>
      <c r="C10" s="8"/>
      <c r="D10" s="8"/>
      <c r="E10" s="8"/>
    </row>
    <row r="11" spans="2:7" ht="18" customHeight="1">
      <c r="B11" s="47" t="s">
        <v>27</v>
      </c>
      <c r="C11" s="47"/>
      <c r="D11" s="47"/>
      <c r="E11" s="47"/>
    </row>
    <row r="12" spans="2:7" ht="20.25" customHeight="1">
      <c r="B12" s="8" t="s">
        <v>28</v>
      </c>
      <c r="C12" s="8">
        <v>2.33</v>
      </c>
      <c r="D12" s="8">
        <v>976.47</v>
      </c>
      <c r="E12" s="15">
        <f>976.47*2.33</f>
        <v>2275.1750999999999</v>
      </c>
    </row>
    <row r="13" spans="2:7" ht="18.75" customHeight="1">
      <c r="B13" s="8" t="s">
        <v>29</v>
      </c>
      <c r="C13" s="8">
        <v>0.22</v>
      </c>
      <c r="D13" s="8">
        <v>976.47</v>
      </c>
      <c r="E13" s="15">
        <f>976.47*0.22</f>
        <v>214.82340000000002</v>
      </c>
    </row>
    <row r="14" spans="2:7" ht="6.75" customHeight="1">
      <c r="B14" s="8"/>
      <c r="C14" s="8"/>
      <c r="D14" s="8"/>
      <c r="E14" s="8"/>
    </row>
    <row r="15" spans="2:7">
      <c r="B15" s="47" t="s">
        <v>20</v>
      </c>
      <c r="C15" s="47"/>
      <c r="D15" s="47"/>
      <c r="E15" s="47"/>
    </row>
    <row r="16" spans="2:7">
      <c r="B16" s="8" t="s">
        <v>21</v>
      </c>
      <c r="C16" s="8">
        <v>3.32</v>
      </c>
      <c r="D16" s="8">
        <v>976.47</v>
      </c>
      <c r="E16" s="15">
        <f>976.47*3.32</f>
        <v>3241.8804</v>
      </c>
    </row>
    <row r="17" spans="2:5">
      <c r="B17" s="8" t="s">
        <v>22</v>
      </c>
      <c r="C17" s="8">
        <v>2.82</v>
      </c>
      <c r="D17" s="8">
        <v>976.47</v>
      </c>
      <c r="E17" s="15">
        <f>976.47*2.82</f>
        <v>2753.6453999999999</v>
      </c>
    </row>
    <row r="18" spans="2:5">
      <c r="B18" s="8" t="s">
        <v>23</v>
      </c>
      <c r="C18" s="8">
        <v>2.82</v>
      </c>
      <c r="D18" s="8">
        <v>976.47</v>
      </c>
      <c r="E18" s="15">
        <f>976.47*2.82</f>
        <v>2753.6453999999999</v>
      </c>
    </row>
    <row r="19" spans="2:5">
      <c r="B19" s="8" t="s">
        <v>24</v>
      </c>
      <c r="C19" s="8">
        <v>2.12</v>
      </c>
      <c r="D19" s="8">
        <v>976.47</v>
      </c>
      <c r="E19" s="15">
        <f>976.47*2.12</f>
        <v>2070.1164000000003</v>
      </c>
    </row>
    <row r="20" spans="2:5" ht="5.25" customHeight="1">
      <c r="B20" s="8"/>
      <c r="C20" s="8"/>
      <c r="D20" s="8"/>
      <c r="E20" s="8"/>
    </row>
    <row r="21" spans="2:5">
      <c r="B21" s="47" t="s">
        <v>25</v>
      </c>
      <c r="C21" s="49"/>
      <c r="D21" s="49"/>
      <c r="E21" s="49"/>
    </row>
    <row r="22" spans="2:5">
      <c r="B22" s="8" t="s">
        <v>26</v>
      </c>
      <c r="C22" s="8">
        <v>0.8</v>
      </c>
      <c r="D22" s="8">
        <v>976.47</v>
      </c>
      <c r="E22" s="15">
        <f>976.47*0.08</f>
        <v>78.11760000000001</v>
      </c>
    </row>
    <row r="23" spans="2:5" ht="5.25" customHeight="1">
      <c r="B23" s="8"/>
      <c r="C23" s="8"/>
      <c r="D23" s="8"/>
      <c r="E23" s="8"/>
    </row>
    <row r="24" spans="2:5">
      <c r="B24" s="47" t="s">
        <v>30</v>
      </c>
      <c r="C24" s="47"/>
      <c r="D24" s="47"/>
      <c r="E24" s="47"/>
    </row>
    <row r="25" spans="2:5" ht="28.8">
      <c r="B25" s="4" t="s">
        <v>31</v>
      </c>
      <c r="C25" s="8">
        <v>4.05</v>
      </c>
      <c r="D25" s="8">
        <v>976.47</v>
      </c>
      <c r="E25" s="15">
        <f>976.47*4.05</f>
        <v>3954.7035000000001</v>
      </c>
    </row>
    <row r="26" spans="2:5" ht="3.75" customHeight="1">
      <c r="B26" s="8"/>
      <c r="C26" s="8"/>
      <c r="D26" s="8"/>
      <c r="E26" s="8"/>
    </row>
    <row r="27" spans="2:5">
      <c r="B27" s="47" t="s">
        <v>32</v>
      </c>
      <c r="C27" s="47"/>
      <c r="D27" s="47"/>
      <c r="E27" s="47"/>
    </row>
    <row r="28" spans="2:5" ht="28.8">
      <c r="B28" s="4" t="s">
        <v>33</v>
      </c>
      <c r="C28" s="8">
        <v>4.05</v>
      </c>
      <c r="D28" s="8">
        <v>976.47</v>
      </c>
      <c r="E28" s="15">
        <f>976.47*4.05</f>
        <v>3954.7035000000001</v>
      </c>
    </row>
    <row r="29" spans="2:5" ht="4.5" customHeight="1">
      <c r="B29" s="8"/>
      <c r="C29" s="8"/>
      <c r="D29" s="8"/>
      <c r="E29" s="8"/>
    </row>
    <row r="30" spans="2:5">
      <c r="B30" s="47" t="s">
        <v>34</v>
      </c>
      <c r="C30" s="47"/>
      <c r="D30" s="47"/>
      <c r="E30" s="47"/>
    </row>
    <row r="31" spans="2:5">
      <c r="B31" s="8" t="s">
        <v>35</v>
      </c>
      <c r="C31" s="8">
        <v>2.78</v>
      </c>
      <c r="D31" s="8">
        <v>976.47</v>
      </c>
      <c r="E31" s="15">
        <f>976.47*2.78</f>
        <v>2714.5866000000001</v>
      </c>
    </row>
    <row r="32" spans="2:5">
      <c r="B32" s="8" t="s">
        <v>36</v>
      </c>
      <c r="C32" s="8">
        <v>2.64</v>
      </c>
      <c r="D32" s="8">
        <v>976.47</v>
      </c>
      <c r="E32" s="15">
        <f>976.47*2.64</f>
        <v>2577.8808000000004</v>
      </c>
    </row>
    <row r="33" spans="2:5">
      <c r="B33" s="8" t="s">
        <v>37</v>
      </c>
      <c r="C33" s="8">
        <v>2.31</v>
      </c>
      <c r="D33" s="8">
        <v>976.47</v>
      </c>
      <c r="E33" s="15">
        <f>976.47*2.31</f>
        <v>2255.6457</v>
      </c>
    </row>
    <row r="34" spans="2:5" ht="4.5" customHeight="1">
      <c r="B34" s="8"/>
      <c r="C34" s="8"/>
      <c r="D34" s="8"/>
      <c r="E34" s="8"/>
    </row>
    <row r="35" spans="2:5">
      <c r="B35" s="47" t="s">
        <v>38</v>
      </c>
      <c r="C35" s="47"/>
      <c r="D35" s="47"/>
      <c r="E35" s="47"/>
    </row>
    <row r="36" spans="2:5">
      <c r="B36" s="8" t="s">
        <v>38</v>
      </c>
      <c r="C36" s="8">
        <v>4.05</v>
      </c>
      <c r="D36" s="8">
        <v>976.47</v>
      </c>
      <c r="E36" s="15">
        <f>976.47*4.05</f>
        <v>3954.7035000000001</v>
      </c>
    </row>
    <row r="37" spans="2:5" ht="4.5" customHeight="1">
      <c r="B37" s="8"/>
      <c r="C37" s="8"/>
      <c r="D37" s="8"/>
      <c r="E37" s="8"/>
    </row>
    <row r="38" spans="2:5">
      <c r="B38" s="47" t="s">
        <v>3</v>
      </c>
      <c r="C38" s="47"/>
      <c r="D38" s="47"/>
      <c r="E38" s="47"/>
    </row>
    <row r="39" spans="2:5" ht="37.5" customHeight="1">
      <c r="B39" s="4" t="s">
        <v>43</v>
      </c>
      <c r="C39" s="10">
        <v>4.05</v>
      </c>
      <c r="D39" s="10">
        <v>1416.99</v>
      </c>
      <c r="E39" s="16">
        <f>1416.99*4.05</f>
        <v>5738.8094999999994</v>
      </c>
    </row>
    <row r="40" spans="2:5" ht="6.75" customHeight="1">
      <c r="B40" s="9"/>
      <c r="C40" s="9"/>
      <c r="D40" s="11"/>
      <c r="E40" s="9"/>
    </row>
    <row r="41" spans="2:5">
      <c r="B41" s="47" t="s">
        <v>39</v>
      </c>
      <c r="C41" s="47"/>
      <c r="D41" s="47"/>
      <c r="E41" s="47"/>
    </row>
    <row r="42" spans="2:5">
      <c r="B42" s="8" t="s">
        <v>40</v>
      </c>
      <c r="C42" s="8">
        <v>4.05</v>
      </c>
      <c r="D42" s="8">
        <v>976.47</v>
      </c>
      <c r="E42" s="15">
        <f>976.47*4.05</f>
        <v>3954.7035000000001</v>
      </c>
    </row>
    <row r="43" spans="2:5">
      <c r="B43" s="8" t="s">
        <v>41</v>
      </c>
      <c r="C43" s="8">
        <v>3.32</v>
      </c>
      <c r="D43" s="8">
        <v>976.47</v>
      </c>
      <c r="E43" s="15">
        <f>976.47*3.32</f>
        <v>3241.8804</v>
      </c>
    </row>
    <row r="44" spans="2:5" ht="4.5" customHeight="1">
      <c r="B44" s="8"/>
      <c r="C44" s="8"/>
      <c r="D44" s="8"/>
      <c r="E44" s="8"/>
    </row>
    <row r="45" spans="2:5">
      <c r="B45" s="47" t="s">
        <v>44</v>
      </c>
      <c r="C45" s="47"/>
      <c r="D45" s="47"/>
      <c r="E45" s="47"/>
    </row>
    <row r="46" spans="2:5">
      <c r="B46" s="4" t="s">
        <v>46</v>
      </c>
      <c r="C46" s="8">
        <v>4.95</v>
      </c>
      <c r="D46" s="8">
        <v>1979.59</v>
      </c>
      <c r="E46" s="15">
        <f>1979.59*4.95</f>
        <v>9798.9704999999994</v>
      </c>
    </row>
    <row r="47" spans="2:5" ht="4.5" customHeight="1">
      <c r="B47" s="8"/>
      <c r="C47" s="8"/>
      <c r="D47" s="8"/>
      <c r="E47" s="8"/>
    </row>
    <row r="48" spans="2:5">
      <c r="B48" s="47" t="s">
        <v>57</v>
      </c>
      <c r="C48" s="47"/>
      <c r="D48" s="47"/>
      <c r="E48" s="47"/>
    </row>
    <row r="49" spans="2:6" ht="28.8">
      <c r="B49" s="4" t="s">
        <v>45</v>
      </c>
      <c r="C49" s="8">
        <v>4.05</v>
      </c>
      <c r="D49" s="8">
        <v>1979.59</v>
      </c>
      <c r="E49" s="15">
        <f>1979.59*4.05</f>
        <v>8017.3394999999991</v>
      </c>
    </row>
    <row r="51" spans="2:6">
      <c r="B51" s="41" t="s">
        <v>49</v>
      </c>
      <c r="C51" s="41"/>
      <c r="D51" s="41"/>
      <c r="E51" s="41"/>
    </row>
    <row r="53" spans="2:6" ht="57.6">
      <c r="B53" s="8"/>
      <c r="C53" s="4" t="s">
        <v>15</v>
      </c>
      <c r="D53" s="4" t="s">
        <v>65</v>
      </c>
      <c r="E53" s="4" t="s">
        <v>66</v>
      </c>
    </row>
    <row r="54" spans="2:6">
      <c r="B54" s="8" t="s">
        <v>47</v>
      </c>
      <c r="C54" s="8">
        <v>2.91</v>
      </c>
      <c r="D54" s="8">
        <v>976.47</v>
      </c>
      <c r="E54" s="15">
        <f>976.47*2.91</f>
        <v>2841.5277000000001</v>
      </c>
    </row>
    <row r="55" spans="2:6">
      <c r="B55" s="8" t="s">
        <v>48</v>
      </c>
      <c r="C55" s="8">
        <v>2.85</v>
      </c>
      <c r="D55" s="8">
        <v>976.47</v>
      </c>
      <c r="E55" s="15">
        <f>976.47*2.85</f>
        <v>2782.9395</v>
      </c>
    </row>
    <row r="57" spans="2:6" ht="28.5" customHeight="1">
      <c r="B57" s="48" t="s">
        <v>51</v>
      </c>
      <c r="C57" s="48"/>
      <c r="D57" s="48"/>
      <c r="E57" s="48"/>
    </row>
    <row r="59" spans="2:6" ht="57.6">
      <c r="B59" s="8"/>
      <c r="C59" s="4" t="s">
        <v>15</v>
      </c>
      <c r="D59" s="4" t="s">
        <v>65</v>
      </c>
      <c r="E59" s="4" t="s">
        <v>66</v>
      </c>
    </row>
    <row r="60" spans="2:6" hidden="1">
      <c r="B60" s="8" t="s">
        <v>50</v>
      </c>
      <c r="C60" s="8">
        <v>3.2</v>
      </c>
      <c r="D60" s="8">
        <v>976.47</v>
      </c>
      <c r="E60" s="15">
        <f>976.47*3.2</f>
        <v>3124.7040000000002</v>
      </c>
      <c r="F60" t="s">
        <v>75</v>
      </c>
    </row>
    <row r="61" spans="2:6">
      <c r="B61" s="8" t="s">
        <v>76</v>
      </c>
      <c r="C61" s="8">
        <v>3.2</v>
      </c>
      <c r="D61" s="8">
        <v>926</v>
      </c>
      <c r="E61" s="15">
        <f>D61*C61</f>
        <v>2963.2000000000003</v>
      </c>
    </row>
    <row r="62" spans="2:6">
      <c r="B62" s="8" t="s">
        <v>52</v>
      </c>
      <c r="C62" s="8">
        <v>4.93</v>
      </c>
      <c r="D62" s="8">
        <v>976.47</v>
      </c>
      <c r="E62" s="15">
        <f>976.47*4.93</f>
        <v>4813.9970999999996</v>
      </c>
    </row>
    <row r="63" spans="2:6">
      <c r="B63" s="8" t="s">
        <v>53</v>
      </c>
      <c r="C63" s="8">
        <v>4.68</v>
      </c>
      <c r="D63" s="8">
        <v>976.47</v>
      </c>
      <c r="E63" s="15">
        <f>976.47*4.68</f>
        <v>4569.8796000000002</v>
      </c>
    </row>
    <row r="64" spans="2:6">
      <c r="B64" s="8" t="s">
        <v>54</v>
      </c>
      <c r="C64" s="8">
        <v>4.68</v>
      </c>
      <c r="D64" s="8">
        <v>976.47</v>
      </c>
      <c r="E64" s="15">
        <f>976.47*4.68</f>
        <v>4569.8796000000002</v>
      </c>
    </row>
    <row r="65" spans="2:5">
      <c r="B65" s="8" t="s">
        <v>55</v>
      </c>
      <c r="C65" s="8">
        <v>3.63</v>
      </c>
      <c r="D65" s="8">
        <v>976.47</v>
      </c>
      <c r="E65" s="15">
        <f>976.47*3.63</f>
        <v>3544.5861</v>
      </c>
    </row>
    <row r="66" spans="2:5">
      <c r="B66" t="s">
        <v>77</v>
      </c>
    </row>
    <row r="68" spans="2:5">
      <c r="B68" s="41" t="s">
        <v>70</v>
      </c>
      <c r="C68" s="41"/>
      <c r="D68" s="41"/>
      <c r="E68" s="41"/>
    </row>
    <row r="69" spans="2:5">
      <c r="B69" s="14"/>
      <c r="C69" s="14"/>
      <c r="D69" s="14"/>
      <c r="E69" s="14"/>
    </row>
    <row r="70" spans="2:5" ht="57.6">
      <c r="B70" s="8"/>
      <c r="C70" s="4" t="s">
        <v>72</v>
      </c>
      <c r="D70" s="4" t="s">
        <v>65</v>
      </c>
      <c r="E70" s="4" t="s">
        <v>66</v>
      </c>
    </row>
    <row r="71" spans="2:5">
      <c r="B71" s="19" t="s">
        <v>71</v>
      </c>
      <c r="C71" s="8">
        <v>0.9</v>
      </c>
      <c r="D71" s="8">
        <v>968.03</v>
      </c>
      <c r="E71" s="15">
        <f>D71*0.9</f>
        <v>871.22699999999998</v>
      </c>
    </row>
    <row r="72" spans="2:5">
      <c r="B72" s="19" t="s">
        <v>73</v>
      </c>
      <c r="C72" s="8">
        <v>2.4</v>
      </c>
      <c r="D72" s="8">
        <v>968.03</v>
      </c>
      <c r="E72" s="15">
        <f>D72*2.4</f>
        <v>2323.2719999999999</v>
      </c>
    </row>
    <row r="73" spans="2:5">
      <c r="B73" s="19" t="s">
        <v>74</v>
      </c>
      <c r="C73" s="8">
        <v>3</v>
      </c>
      <c r="D73" s="8">
        <v>968.03</v>
      </c>
      <c r="E73" s="15">
        <f>D73*3</f>
        <v>2904.09</v>
      </c>
    </row>
  </sheetData>
  <mergeCells count="16">
    <mergeCell ref="B27:E27"/>
    <mergeCell ref="B30:E30"/>
    <mergeCell ref="B35:E35"/>
    <mergeCell ref="B41:E41"/>
    <mergeCell ref="B1:E1"/>
    <mergeCell ref="B38:E38"/>
    <mergeCell ref="B4:E4"/>
    <mergeCell ref="B15:E15"/>
    <mergeCell ref="B21:E21"/>
    <mergeCell ref="B11:E11"/>
    <mergeCell ref="B24:E24"/>
    <mergeCell ref="B68:E68"/>
    <mergeCell ref="B45:E45"/>
    <mergeCell ref="B48:E48"/>
    <mergeCell ref="B51:E51"/>
    <mergeCell ref="B57:E57"/>
  </mergeCells>
  <pageMargins left="0.7" right="0.7" top="0.75" bottom="0.75" header="0.3" footer="0.3"/>
  <pageSetup paperSize="9" scale="67"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3DA87-CA50-4A1A-BFD2-048E9E900D33}">
  <dimension ref="B1:G85"/>
  <sheetViews>
    <sheetView tabSelected="1" topLeftCell="A58" zoomScaleNormal="100" workbookViewId="0">
      <selection activeCell="B40" sqref="B40:E40"/>
    </sheetView>
  </sheetViews>
  <sheetFormatPr defaultRowHeight="14.4"/>
  <cols>
    <col min="2" max="2" width="54.44140625" customWidth="1"/>
    <col min="3" max="4" width="15.44140625" customWidth="1"/>
    <col min="5" max="5" width="18.109375" customWidth="1"/>
    <col min="7" max="7" width="39.6640625" hidden="1" customWidth="1"/>
  </cols>
  <sheetData>
    <row r="1" spans="2:7">
      <c r="B1" s="41" t="s">
        <v>106</v>
      </c>
      <c r="C1" s="41"/>
      <c r="D1" s="41"/>
      <c r="E1" s="41"/>
    </row>
    <row r="3" spans="2:7" ht="86.4">
      <c r="B3" s="8"/>
      <c r="C3" s="4" t="s">
        <v>15</v>
      </c>
      <c r="D3" s="4" t="s">
        <v>82</v>
      </c>
      <c r="E3" s="4" t="s">
        <v>83</v>
      </c>
      <c r="G3" s="17"/>
    </row>
    <row r="4" spans="2:7">
      <c r="B4" s="47" t="s">
        <v>17</v>
      </c>
      <c r="C4" s="47"/>
      <c r="D4" s="47"/>
      <c r="E4" s="47"/>
      <c r="F4" s="2"/>
    </row>
    <row r="5" spans="2:7">
      <c r="B5" s="8" t="s">
        <v>14</v>
      </c>
      <c r="C5" s="8">
        <v>1.2</v>
      </c>
      <c r="D5" s="8">
        <v>1025.29</v>
      </c>
      <c r="E5" s="15">
        <f>C5*D5</f>
        <v>1230.348</v>
      </c>
    </row>
    <row r="6" spans="2:7">
      <c r="B6" s="8" t="s">
        <v>56</v>
      </c>
      <c r="C6" s="8">
        <v>3.64</v>
      </c>
      <c r="D6" s="8">
        <v>1025.29</v>
      </c>
      <c r="E6" s="15">
        <f t="shared" ref="E6:E9" si="0">C6*D6</f>
        <v>3732.0556000000001</v>
      </c>
    </row>
    <row r="7" spans="2:7">
      <c r="B7" s="8" t="s">
        <v>16</v>
      </c>
      <c r="C7" s="8">
        <v>3.2</v>
      </c>
      <c r="D7" s="8">
        <v>1025.29</v>
      </c>
      <c r="E7" s="15">
        <f t="shared" si="0"/>
        <v>3280.9279999999999</v>
      </c>
    </row>
    <row r="8" spans="2:7">
      <c r="B8" s="8" t="s">
        <v>18</v>
      </c>
      <c r="C8" s="8">
        <v>2.5499999999999998</v>
      </c>
      <c r="D8" s="8">
        <v>1025.29</v>
      </c>
      <c r="E8" s="15">
        <f t="shared" si="0"/>
        <v>2614.4894999999997</v>
      </c>
    </row>
    <row r="9" spans="2:7">
      <c r="B9" s="8" t="s">
        <v>19</v>
      </c>
      <c r="C9" s="8">
        <v>1.9</v>
      </c>
      <c r="D9" s="8">
        <v>1025.29</v>
      </c>
      <c r="E9" s="15">
        <f t="shared" si="0"/>
        <v>1948.0509999999999</v>
      </c>
    </row>
    <row r="10" spans="2:7" ht="4.5" customHeight="1">
      <c r="B10" s="8"/>
      <c r="C10" s="8"/>
      <c r="D10" s="8"/>
      <c r="E10" s="8"/>
    </row>
    <row r="11" spans="2:7" ht="18" customHeight="1">
      <c r="B11" s="47" t="s">
        <v>27</v>
      </c>
      <c r="C11" s="47"/>
      <c r="D11" s="47"/>
      <c r="E11" s="47"/>
    </row>
    <row r="12" spans="2:7" ht="20.25" customHeight="1">
      <c r="B12" s="8" t="s">
        <v>28</v>
      </c>
      <c r="C12" s="8">
        <v>2.33</v>
      </c>
      <c r="D12" s="8">
        <v>1025.29</v>
      </c>
      <c r="E12" s="15">
        <f t="shared" ref="E12:E13" si="1">C12*D12</f>
        <v>2388.9256999999998</v>
      </c>
    </row>
    <row r="13" spans="2:7" ht="18.75" customHeight="1">
      <c r="B13" s="8" t="s">
        <v>29</v>
      </c>
      <c r="C13" s="8">
        <v>0.22</v>
      </c>
      <c r="D13" s="8">
        <v>1025.29</v>
      </c>
      <c r="E13" s="15">
        <f t="shared" si="1"/>
        <v>225.56379999999999</v>
      </c>
    </row>
    <row r="14" spans="2:7" ht="6.75" customHeight="1">
      <c r="B14" s="8"/>
      <c r="C14" s="8"/>
      <c r="D14" s="8"/>
      <c r="E14" s="8"/>
    </row>
    <row r="15" spans="2:7">
      <c r="B15" s="47" t="s">
        <v>20</v>
      </c>
      <c r="C15" s="47"/>
      <c r="D15" s="47"/>
      <c r="E15" s="47"/>
    </row>
    <row r="16" spans="2:7">
      <c r="B16" s="8" t="s">
        <v>21</v>
      </c>
      <c r="C16" s="8">
        <v>3.32</v>
      </c>
      <c r="D16" s="8">
        <v>1025.29</v>
      </c>
      <c r="E16" s="15">
        <f t="shared" ref="E16:E19" si="2">C16*D16</f>
        <v>3403.9627999999998</v>
      </c>
    </row>
    <row r="17" spans="2:7">
      <c r="B17" s="8" t="s">
        <v>22</v>
      </c>
      <c r="C17" s="8">
        <v>2.82</v>
      </c>
      <c r="D17" s="8">
        <v>1025.29</v>
      </c>
      <c r="E17" s="15">
        <f t="shared" si="2"/>
        <v>2891.3177999999998</v>
      </c>
    </row>
    <row r="18" spans="2:7">
      <c r="B18" s="8" t="s">
        <v>23</v>
      </c>
      <c r="C18" s="8">
        <v>2.82</v>
      </c>
      <c r="D18" s="8">
        <v>1025.29</v>
      </c>
      <c r="E18" s="15">
        <f t="shared" si="2"/>
        <v>2891.3177999999998</v>
      </c>
    </row>
    <row r="19" spans="2:7">
      <c r="B19" s="8" t="s">
        <v>24</v>
      </c>
      <c r="C19" s="8">
        <v>2.12</v>
      </c>
      <c r="D19" s="8">
        <v>1025.29</v>
      </c>
      <c r="E19" s="15">
        <f t="shared" si="2"/>
        <v>2173.6147999999998</v>
      </c>
    </row>
    <row r="20" spans="2:7" ht="5.25" customHeight="1">
      <c r="B20" s="8"/>
      <c r="C20" s="8"/>
      <c r="D20" s="8"/>
      <c r="E20" s="8"/>
    </row>
    <row r="21" spans="2:7">
      <c r="B21" s="47" t="s">
        <v>25</v>
      </c>
      <c r="C21" s="49"/>
      <c r="D21" s="49"/>
      <c r="E21" s="49"/>
    </row>
    <row r="22" spans="2:7">
      <c r="B22" s="8" t="s">
        <v>26</v>
      </c>
      <c r="C22" s="8">
        <v>0.8</v>
      </c>
      <c r="D22" s="8">
        <v>1025.29</v>
      </c>
      <c r="E22" s="15">
        <f t="shared" ref="E22" si="3">C22*D22</f>
        <v>820.23199999999997</v>
      </c>
    </row>
    <row r="23" spans="2:7" ht="5.25" customHeight="1">
      <c r="B23" s="8"/>
      <c r="C23" s="8"/>
      <c r="D23" s="8"/>
      <c r="E23" s="8"/>
    </row>
    <row r="24" spans="2:7">
      <c r="B24" s="47" t="s">
        <v>30</v>
      </c>
      <c r="C24" s="47"/>
      <c r="D24" s="47"/>
      <c r="E24" s="47"/>
    </row>
    <row r="25" spans="2:7" ht="28.8">
      <c r="B25" s="4" t="s">
        <v>31</v>
      </c>
      <c r="C25" s="8">
        <v>4.05</v>
      </c>
      <c r="D25" s="8">
        <v>1025.29</v>
      </c>
      <c r="E25" s="15">
        <f t="shared" ref="E25" si="4">C25*D25</f>
        <v>4152.4245000000001</v>
      </c>
    </row>
    <row r="26" spans="2:7" ht="3.75" customHeight="1">
      <c r="B26" s="8"/>
      <c r="C26" s="8"/>
      <c r="D26" s="8"/>
      <c r="E26" s="8"/>
    </row>
    <row r="27" spans="2:7">
      <c r="B27" s="47" t="s">
        <v>32</v>
      </c>
      <c r="C27" s="47"/>
      <c r="D27" s="47"/>
      <c r="E27" s="47"/>
    </row>
    <row r="28" spans="2:7" ht="36.6" customHeight="1">
      <c r="B28" s="4" t="s">
        <v>33</v>
      </c>
      <c r="C28" s="8">
        <v>4.05</v>
      </c>
      <c r="D28" s="8">
        <v>1025.29</v>
      </c>
      <c r="E28" s="15">
        <f t="shared" ref="E28" si="5">C28*D28</f>
        <v>4152.4245000000001</v>
      </c>
      <c r="G28" s="1" t="s">
        <v>133</v>
      </c>
    </row>
    <row r="29" spans="2:7" ht="4.5" customHeight="1">
      <c r="B29" s="8"/>
      <c r="C29" s="8"/>
      <c r="D29" s="8"/>
      <c r="E29" s="8"/>
    </row>
    <row r="30" spans="2:7">
      <c r="B30" s="47" t="s">
        <v>34</v>
      </c>
      <c r="C30" s="47"/>
      <c r="D30" s="47"/>
      <c r="E30" s="47"/>
    </row>
    <row r="31" spans="2:7">
      <c r="B31" s="8" t="s">
        <v>35</v>
      </c>
      <c r="C31" s="8">
        <v>2.78</v>
      </c>
      <c r="D31" s="8">
        <v>1025.29</v>
      </c>
      <c r="E31" s="15">
        <f t="shared" ref="E31:E41" si="6">C31*D31</f>
        <v>2850.3061999999995</v>
      </c>
    </row>
    <row r="32" spans="2:7">
      <c r="B32" s="8" t="s">
        <v>36</v>
      </c>
      <c r="C32" s="8">
        <v>2.64</v>
      </c>
      <c r="D32" s="8">
        <v>1025.29</v>
      </c>
      <c r="E32" s="15">
        <f t="shared" si="6"/>
        <v>2706.7656000000002</v>
      </c>
    </row>
    <row r="33" spans="2:7">
      <c r="B33" s="8" t="s">
        <v>37</v>
      </c>
      <c r="C33" s="8">
        <v>2.31</v>
      </c>
      <c r="D33" s="8">
        <v>1025.29</v>
      </c>
      <c r="E33" s="15">
        <f>C33*D33</f>
        <v>2368.4198999999999</v>
      </c>
    </row>
    <row r="34" spans="2:7">
      <c r="B34" s="8" t="s">
        <v>140</v>
      </c>
      <c r="C34" s="64">
        <v>4.4800000000000004</v>
      </c>
      <c r="D34" s="8">
        <v>1025.29</v>
      </c>
      <c r="E34" s="15">
        <f t="shared" ref="E34:E36" si="7">C34*D34</f>
        <v>4593.2992000000004</v>
      </c>
    </row>
    <row r="35" spans="2:7">
      <c r="B35" s="8" t="s">
        <v>141</v>
      </c>
      <c r="C35" s="64">
        <v>4.34</v>
      </c>
      <c r="D35" s="8">
        <v>1025.29</v>
      </c>
      <c r="E35" s="15">
        <f t="shared" si="7"/>
        <v>4449.7586000000001</v>
      </c>
    </row>
    <row r="36" spans="2:7">
      <c r="B36" s="8" t="s">
        <v>142</v>
      </c>
      <c r="C36" s="64">
        <v>4.2</v>
      </c>
      <c r="D36" s="8">
        <v>1025.29</v>
      </c>
      <c r="E36" s="15">
        <f t="shared" si="7"/>
        <v>4306.2179999999998</v>
      </c>
    </row>
    <row r="37" spans="2:7">
      <c r="B37" s="50" t="s">
        <v>135</v>
      </c>
      <c r="C37" s="51"/>
      <c r="D37" s="51"/>
      <c r="E37" s="52"/>
    </row>
    <row r="38" spans="2:7">
      <c r="B38" s="8" t="s">
        <v>136</v>
      </c>
      <c r="C38" s="8">
        <v>4.4800000000000004</v>
      </c>
      <c r="D38" s="8">
        <v>1025.29</v>
      </c>
      <c r="E38" s="15">
        <f t="shared" si="6"/>
        <v>4593.2992000000004</v>
      </c>
    </row>
    <row r="39" spans="2:7">
      <c r="B39" s="8" t="s">
        <v>137</v>
      </c>
      <c r="C39" s="8">
        <v>4.2</v>
      </c>
      <c r="D39" s="8">
        <v>1025.29</v>
      </c>
      <c r="E39" s="15">
        <f t="shared" si="6"/>
        <v>4306.2179999999998</v>
      </c>
    </row>
    <row r="40" spans="2:7">
      <c r="B40" s="50" t="s">
        <v>138</v>
      </c>
      <c r="C40" s="51"/>
      <c r="D40" s="51"/>
      <c r="E40" s="52"/>
    </row>
    <row r="41" spans="2:7">
      <c r="B41" s="8" t="s">
        <v>139</v>
      </c>
      <c r="C41" s="8">
        <v>2.78</v>
      </c>
      <c r="D41" s="8">
        <v>1025.29</v>
      </c>
      <c r="E41" s="15">
        <f t="shared" si="6"/>
        <v>2850.3061999999995</v>
      </c>
    </row>
    <row r="43" spans="2:7" ht="4.5" customHeight="1">
      <c r="B43" s="8"/>
      <c r="C43" s="8"/>
      <c r="D43" s="8"/>
      <c r="E43" s="8"/>
    </row>
    <row r="44" spans="2:7">
      <c r="B44" s="47" t="s">
        <v>38</v>
      </c>
      <c r="C44" s="47"/>
      <c r="D44" s="47"/>
      <c r="E44" s="47"/>
    </row>
    <row r="45" spans="2:7">
      <c r="B45" s="8" t="s">
        <v>38</v>
      </c>
      <c r="C45" s="8">
        <v>4.05</v>
      </c>
      <c r="D45" s="8">
        <v>1025.29</v>
      </c>
      <c r="E45" s="15">
        <f t="shared" ref="E45" si="8">C45*D45</f>
        <v>4152.4245000000001</v>
      </c>
    </row>
    <row r="46" spans="2:7" ht="4.5" customHeight="1">
      <c r="B46" s="8"/>
      <c r="C46" s="8"/>
      <c r="D46" s="8"/>
      <c r="E46" s="8"/>
    </row>
    <row r="47" spans="2:7">
      <c r="B47" s="47" t="s">
        <v>3</v>
      </c>
      <c r="C47" s="47"/>
      <c r="D47" s="47"/>
      <c r="E47" s="47"/>
    </row>
    <row r="48" spans="2:7" ht="37.5" customHeight="1">
      <c r="B48" s="4" t="s">
        <v>43</v>
      </c>
      <c r="C48" s="10">
        <v>4.05</v>
      </c>
      <c r="D48" s="10">
        <v>1492.8</v>
      </c>
      <c r="E48" s="15">
        <f t="shared" ref="E48" si="9">C48*D48</f>
        <v>6045.8399999999992</v>
      </c>
      <c r="G48" s="1" t="s">
        <v>134</v>
      </c>
    </row>
    <row r="49" spans="2:5" ht="6.75" customHeight="1">
      <c r="B49" s="24"/>
      <c r="C49" s="24"/>
      <c r="D49" s="24"/>
      <c r="E49" s="24"/>
    </row>
    <row r="50" spans="2:5">
      <c r="B50" s="47" t="s">
        <v>39</v>
      </c>
      <c r="C50" s="47"/>
      <c r="D50" s="47"/>
      <c r="E50" s="47"/>
    </row>
    <row r="51" spans="2:5">
      <c r="B51" s="8" t="s">
        <v>97</v>
      </c>
      <c r="C51" s="8">
        <v>4.05</v>
      </c>
      <c r="D51" s="8">
        <v>976</v>
      </c>
      <c r="E51" s="15">
        <f t="shared" ref="E51:E52" si="10">C51*D51</f>
        <v>3952.7999999999997</v>
      </c>
    </row>
    <row r="52" spans="2:5">
      <c r="B52" s="8" t="s">
        <v>98</v>
      </c>
      <c r="C52" s="8">
        <v>3.32</v>
      </c>
      <c r="D52" s="8">
        <v>976</v>
      </c>
      <c r="E52" s="15">
        <f t="shared" si="10"/>
        <v>3240.3199999999997</v>
      </c>
    </row>
    <row r="53" spans="2:5" ht="4.5" customHeight="1">
      <c r="B53" s="8"/>
      <c r="C53" s="8"/>
      <c r="D53" s="8"/>
      <c r="E53" s="8"/>
    </row>
    <row r="54" spans="2:5">
      <c r="B54" s="47" t="s">
        <v>44</v>
      </c>
      <c r="C54" s="47"/>
      <c r="D54" s="47"/>
      <c r="E54" s="47"/>
    </row>
    <row r="55" spans="2:5">
      <c r="B55" s="4" t="s">
        <v>46</v>
      </c>
      <c r="C55" s="8">
        <v>4.95</v>
      </c>
      <c r="D55" s="8">
        <v>2052.84</v>
      </c>
      <c r="E55" s="15">
        <f t="shared" ref="E55" si="11">C55*D55</f>
        <v>10161.558000000001</v>
      </c>
    </row>
    <row r="56" spans="2:5" ht="4.5" customHeight="1">
      <c r="B56" s="8"/>
      <c r="C56" s="8"/>
      <c r="D56" s="8"/>
      <c r="E56" s="8"/>
    </row>
    <row r="57" spans="2:5">
      <c r="B57" s="47" t="s">
        <v>102</v>
      </c>
      <c r="C57" s="47"/>
      <c r="D57" s="47"/>
      <c r="E57" s="47"/>
    </row>
    <row r="58" spans="2:5" ht="28.8">
      <c r="B58" s="4" t="s">
        <v>103</v>
      </c>
      <c r="C58" s="8">
        <v>4.05</v>
      </c>
      <c r="D58" s="8">
        <v>2052.84</v>
      </c>
      <c r="E58" s="15">
        <f t="shared" ref="E58" si="12">C58*D58</f>
        <v>8314.0020000000004</v>
      </c>
    </row>
    <row r="59" spans="2:5">
      <c r="B59" t="s">
        <v>96</v>
      </c>
      <c r="C59" s="25"/>
      <c r="D59" s="25"/>
      <c r="E59" s="26"/>
    </row>
    <row r="60" spans="2:5">
      <c r="B60" t="s">
        <v>143</v>
      </c>
      <c r="C60" s="25"/>
      <c r="D60" s="25"/>
      <c r="E60" s="26"/>
    </row>
    <row r="62" spans="2:5">
      <c r="B62" s="41" t="s">
        <v>85</v>
      </c>
      <c r="C62" s="41"/>
      <c r="D62" s="41"/>
      <c r="E62" s="41"/>
    </row>
    <row r="64" spans="2:5" ht="57.6">
      <c r="B64" s="8"/>
      <c r="C64" s="4" t="s">
        <v>15</v>
      </c>
      <c r="D64" s="4" t="s">
        <v>82</v>
      </c>
      <c r="E64" s="4" t="s">
        <v>86</v>
      </c>
    </row>
    <row r="65" spans="2:6">
      <c r="B65" s="8" t="s">
        <v>47</v>
      </c>
      <c r="C65" s="8">
        <v>2.91</v>
      </c>
      <c r="D65" s="8">
        <v>1025.29</v>
      </c>
      <c r="E65" s="15">
        <f t="shared" ref="E65:E66" si="13">C65*D65</f>
        <v>2983.5938999999998</v>
      </c>
    </row>
    <row r="66" spans="2:6">
      <c r="B66" s="8" t="s">
        <v>48</v>
      </c>
      <c r="C66" s="8">
        <v>2.85</v>
      </c>
      <c r="D66" s="8">
        <v>1025.29</v>
      </c>
      <c r="E66" s="15">
        <f t="shared" si="13"/>
        <v>2922.0765000000001</v>
      </c>
    </row>
    <row r="68" spans="2:6" ht="28.5" customHeight="1">
      <c r="B68" s="48" t="s">
        <v>104</v>
      </c>
      <c r="C68" s="48"/>
      <c r="D68" s="48"/>
      <c r="E68" s="48"/>
    </row>
    <row r="70" spans="2:6" ht="57.6">
      <c r="B70" s="8"/>
      <c r="C70" s="4" t="s">
        <v>15</v>
      </c>
      <c r="D70" s="4" t="s">
        <v>82</v>
      </c>
      <c r="E70" s="4" t="s">
        <v>90</v>
      </c>
    </row>
    <row r="71" spans="2:6" hidden="1">
      <c r="B71" s="8" t="s">
        <v>50</v>
      </c>
      <c r="C71" s="8">
        <v>3.2</v>
      </c>
      <c r="D71" s="8">
        <v>976.47</v>
      </c>
      <c r="E71" s="15">
        <f>976.47*3.2</f>
        <v>3124.7040000000002</v>
      </c>
      <c r="F71" t="s">
        <v>75</v>
      </c>
    </row>
    <row r="72" spans="2:6">
      <c r="B72" s="8" t="s">
        <v>76</v>
      </c>
      <c r="C72" s="8">
        <v>3.2</v>
      </c>
      <c r="D72" s="8">
        <v>926</v>
      </c>
      <c r="E72" s="15">
        <f>D72*C72</f>
        <v>2963.2000000000003</v>
      </c>
    </row>
    <row r="73" spans="2:6">
      <c r="B73" s="8" t="s">
        <v>92</v>
      </c>
      <c r="C73" s="8">
        <v>4.93</v>
      </c>
      <c r="D73" s="8">
        <v>1004</v>
      </c>
      <c r="E73" s="15">
        <f t="shared" ref="E73:E76" si="14">C73*D73</f>
        <v>4949.7199999999993</v>
      </c>
    </row>
    <row r="74" spans="2:6">
      <c r="B74" s="8" t="s">
        <v>93</v>
      </c>
      <c r="C74" s="8">
        <v>4.68</v>
      </c>
      <c r="D74" s="8">
        <v>1004</v>
      </c>
      <c r="E74" s="15">
        <f t="shared" si="14"/>
        <v>4698.7199999999993</v>
      </c>
    </row>
    <row r="75" spans="2:6">
      <c r="B75" s="8" t="s">
        <v>94</v>
      </c>
      <c r="C75" s="8">
        <v>4.68</v>
      </c>
      <c r="D75" s="8">
        <v>1004</v>
      </c>
      <c r="E75" s="15">
        <f t="shared" si="14"/>
        <v>4698.7199999999993</v>
      </c>
    </row>
    <row r="76" spans="2:6">
      <c r="B76" s="8" t="s">
        <v>95</v>
      </c>
      <c r="C76" s="8">
        <v>3.63</v>
      </c>
      <c r="D76" s="8">
        <v>1004</v>
      </c>
      <c r="E76" s="15">
        <f t="shared" si="14"/>
        <v>3644.52</v>
      </c>
    </row>
    <row r="77" spans="2:6">
      <c r="B77" t="s">
        <v>77</v>
      </c>
    </row>
    <row r="78" spans="2:6">
      <c r="B78" t="s">
        <v>96</v>
      </c>
    </row>
    <row r="80" spans="2:6">
      <c r="B80" s="41" t="s">
        <v>91</v>
      </c>
      <c r="C80" s="41"/>
      <c r="D80" s="41"/>
      <c r="E80" s="41"/>
    </row>
    <row r="81" spans="2:5">
      <c r="B81" s="22"/>
      <c r="C81" s="22"/>
      <c r="D81" s="22"/>
      <c r="E81" s="22"/>
    </row>
    <row r="82" spans="2:5" ht="57.6">
      <c r="B82" s="8"/>
      <c r="C82" s="4" t="s">
        <v>72</v>
      </c>
      <c r="D82" s="4" t="s">
        <v>82</v>
      </c>
      <c r="E82" s="4" t="s">
        <v>86</v>
      </c>
    </row>
    <row r="83" spans="2:5">
      <c r="B83" s="19" t="s">
        <v>87</v>
      </c>
      <c r="C83" s="8">
        <v>0.9</v>
      </c>
      <c r="D83" s="28">
        <v>1109.32</v>
      </c>
      <c r="E83" s="15">
        <f>D83*0.9</f>
        <v>998.38799999999992</v>
      </c>
    </row>
    <row r="84" spans="2:5">
      <c r="B84" s="19" t="s">
        <v>88</v>
      </c>
      <c r="C84" s="8">
        <v>2.4</v>
      </c>
      <c r="D84" s="28">
        <v>1109.32</v>
      </c>
      <c r="E84" s="15">
        <f>D84*2.4</f>
        <v>2662.3679999999999</v>
      </c>
    </row>
    <row r="85" spans="2:5">
      <c r="B85" s="19" t="s">
        <v>89</v>
      </c>
      <c r="C85" s="8">
        <v>3</v>
      </c>
      <c r="D85" s="28">
        <v>1109.32</v>
      </c>
      <c r="E85" s="15">
        <f>D85*3</f>
        <v>3327.96</v>
      </c>
    </row>
  </sheetData>
  <mergeCells count="18">
    <mergeCell ref="B24:E24"/>
    <mergeCell ref="B1:E1"/>
    <mergeCell ref="B4:E4"/>
    <mergeCell ref="B11:E11"/>
    <mergeCell ref="B15:E15"/>
    <mergeCell ref="B21:E21"/>
    <mergeCell ref="B57:E57"/>
    <mergeCell ref="B62:E62"/>
    <mergeCell ref="B68:E68"/>
    <mergeCell ref="B80:E80"/>
    <mergeCell ref="B27:E27"/>
    <mergeCell ref="B30:E30"/>
    <mergeCell ref="B44:E44"/>
    <mergeCell ref="B47:E47"/>
    <mergeCell ref="B50:E50"/>
    <mergeCell ref="B54:E54"/>
    <mergeCell ref="B37:E37"/>
    <mergeCell ref="B40:E40"/>
  </mergeCells>
  <pageMargins left="0.7" right="0.7" top="0.75" bottom="0.75" header="0.3" footer="0.3"/>
  <pageSetup paperSize="9" scale="7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AF153-5F63-430B-BBA6-E448124AF7D8}">
  <dimension ref="C2:N21"/>
  <sheetViews>
    <sheetView workbookViewId="0">
      <selection activeCell="I4" sqref="I4:N21"/>
    </sheetView>
  </sheetViews>
  <sheetFormatPr defaultRowHeight="14.4"/>
  <cols>
    <col min="11" max="11" width="12.5546875" customWidth="1"/>
    <col min="12" max="12" width="11.33203125" customWidth="1"/>
    <col min="13" max="13" width="13.44140625" customWidth="1"/>
    <col min="14" max="14" width="12.6640625" customWidth="1"/>
  </cols>
  <sheetData>
    <row r="2" spans="3:14">
      <c r="G2">
        <v>1025.29</v>
      </c>
    </row>
    <row r="3" spans="3:14" ht="15" thickBot="1"/>
    <row r="4" spans="3:14" ht="42.75" customHeight="1" thickBot="1">
      <c r="C4" s="29" t="s">
        <v>107</v>
      </c>
      <c r="D4" s="53" t="s">
        <v>109</v>
      </c>
      <c r="E4" s="55" t="s">
        <v>110</v>
      </c>
      <c r="F4" s="56"/>
      <c r="G4" s="57"/>
      <c r="J4" s="32" t="s">
        <v>107</v>
      </c>
      <c r="K4" s="58" t="s">
        <v>109</v>
      </c>
      <c r="L4" s="60" t="s">
        <v>110</v>
      </c>
      <c r="M4" s="61"/>
      <c r="N4" s="62"/>
    </row>
    <row r="5" spans="3:14" ht="28.2" thickBot="1">
      <c r="C5" s="30" t="s">
        <v>108</v>
      </c>
      <c r="D5" s="54"/>
      <c r="E5" s="31" t="s">
        <v>111</v>
      </c>
      <c r="F5" s="31" t="s">
        <v>112</v>
      </c>
      <c r="G5" s="31" t="s">
        <v>113</v>
      </c>
      <c r="J5" s="33" t="s">
        <v>108</v>
      </c>
      <c r="K5" s="59"/>
      <c r="L5" s="32" t="s">
        <v>111</v>
      </c>
      <c r="M5" s="32" t="s">
        <v>112</v>
      </c>
      <c r="N5" s="32" t="s">
        <v>113</v>
      </c>
    </row>
    <row r="6" spans="3:14" ht="16.2" thickBot="1">
      <c r="C6" s="31" t="s">
        <v>114</v>
      </c>
      <c r="D6" s="31">
        <v>16</v>
      </c>
      <c r="E6" s="31">
        <v>3.0350000000000001</v>
      </c>
      <c r="F6" s="31">
        <v>4.3360000000000003</v>
      </c>
      <c r="G6" s="31">
        <v>4.55</v>
      </c>
      <c r="J6" s="34" t="s">
        <v>114</v>
      </c>
      <c r="K6" s="35">
        <v>16</v>
      </c>
      <c r="L6" s="36">
        <f>E6*G2</f>
        <v>3111.75515</v>
      </c>
      <c r="M6" s="36">
        <f>F6*G2</f>
        <v>4445.65744</v>
      </c>
      <c r="N6" s="36">
        <f>G6*G2</f>
        <v>4665.0694999999996</v>
      </c>
    </row>
    <row r="7" spans="3:14" ht="16.2" thickBot="1">
      <c r="C7" s="31" t="s">
        <v>115</v>
      </c>
      <c r="D7" s="31">
        <v>15</v>
      </c>
      <c r="E7" s="31">
        <v>2.8359999999999999</v>
      </c>
      <c r="F7" s="31">
        <v>4.05</v>
      </c>
      <c r="G7" s="31">
        <v>4.3540000000000001</v>
      </c>
      <c r="J7" s="34" t="s">
        <v>115</v>
      </c>
      <c r="K7" s="35">
        <v>15</v>
      </c>
      <c r="L7" s="36">
        <f>E7*G2</f>
        <v>2907.7224399999996</v>
      </c>
      <c r="M7" s="36">
        <f>F7*G2</f>
        <v>4152.4245000000001</v>
      </c>
      <c r="N7" s="36">
        <f>G7*G2</f>
        <v>4464.1126599999998</v>
      </c>
    </row>
    <row r="8" spans="3:14" ht="16.2" thickBot="1">
      <c r="C8" s="31" t="s">
        <v>116</v>
      </c>
      <c r="D8" s="31">
        <v>14</v>
      </c>
      <c r="E8" s="31">
        <v>2.3690000000000002</v>
      </c>
      <c r="F8" s="31">
        <v>3.3849999999999998</v>
      </c>
      <c r="G8" s="31">
        <v>4.0620000000000003</v>
      </c>
      <c r="J8" s="34" t="s">
        <v>116</v>
      </c>
      <c r="K8" s="35">
        <v>14</v>
      </c>
      <c r="L8" s="36">
        <f>E8*G2</f>
        <v>2428.91201</v>
      </c>
      <c r="M8" s="36">
        <f>F8*G2</f>
        <v>3470.6066499999997</v>
      </c>
      <c r="N8" s="36">
        <f>G8*G2</f>
        <v>4164.7279800000006</v>
      </c>
    </row>
    <row r="9" spans="3:14" ht="16.2" thickBot="1">
      <c r="C9" s="31" t="s">
        <v>117</v>
      </c>
      <c r="D9" s="31">
        <v>13</v>
      </c>
      <c r="E9" s="31">
        <v>1.911</v>
      </c>
      <c r="F9" s="31">
        <v>2.73</v>
      </c>
      <c r="G9" s="31">
        <v>3.2759999999999998</v>
      </c>
      <c r="J9" s="34" t="s">
        <v>117</v>
      </c>
      <c r="K9" s="35">
        <v>13</v>
      </c>
      <c r="L9" s="36">
        <f>E9*G2</f>
        <v>1959.3291899999999</v>
      </c>
      <c r="M9" s="36">
        <f>F9*G2</f>
        <v>2799.0416999999998</v>
      </c>
      <c r="N9" s="36">
        <f>G9*G2</f>
        <v>3358.8500399999998</v>
      </c>
    </row>
    <row r="10" spans="3:14" ht="16.2" thickBot="1">
      <c r="C10" s="31" t="s">
        <v>118</v>
      </c>
      <c r="D10" s="31">
        <v>12</v>
      </c>
      <c r="E10" s="31">
        <v>1.5349999999999999</v>
      </c>
      <c r="F10" s="31">
        <v>2.194</v>
      </c>
      <c r="G10" s="31">
        <v>2.7429999999999999</v>
      </c>
      <c r="J10" s="34" t="s">
        <v>118</v>
      </c>
      <c r="K10" s="35">
        <v>12</v>
      </c>
      <c r="L10" s="36">
        <f>E10*G2</f>
        <v>1573.8201499999998</v>
      </c>
      <c r="M10" s="36">
        <f>F10*G2</f>
        <v>2249.4862599999997</v>
      </c>
      <c r="N10" s="36">
        <f>G10*G2</f>
        <v>2812.3704699999998</v>
      </c>
    </row>
    <row r="11" spans="3:14" ht="16.2" thickBot="1">
      <c r="C11" s="31" t="s">
        <v>119</v>
      </c>
      <c r="D11" s="31">
        <v>11</v>
      </c>
      <c r="E11" s="31">
        <v>1.23</v>
      </c>
      <c r="F11" s="31">
        <v>1.7569999999999999</v>
      </c>
      <c r="G11" s="31">
        <v>2.1970000000000001</v>
      </c>
      <c r="J11" s="34" t="s">
        <v>119</v>
      </c>
      <c r="K11" s="35">
        <v>11</v>
      </c>
      <c r="L11" s="36">
        <f>E11*G2</f>
        <v>1261.1067</v>
      </c>
      <c r="M11" s="36">
        <f>F11*G2</f>
        <v>1801.4345299999998</v>
      </c>
      <c r="N11" s="36">
        <f>G11*G2</f>
        <v>2252.5621299999998</v>
      </c>
    </row>
    <row r="12" spans="3:14" ht="16.2" thickBot="1">
      <c r="C12" s="31" t="s">
        <v>120</v>
      </c>
      <c r="D12" s="31">
        <v>10</v>
      </c>
      <c r="E12" s="31">
        <v>1.0169999999999999</v>
      </c>
      <c r="F12" s="31">
        <v>1.4530000000000001</v>
      </c>
      <c r="G12" s="31">
        <v>1.8169999999999999</v>
      </c>
      <c r="J12" s="34" t="s">
        <v>120</v>
      </c>
      <c r="K12" s="35">
        <v>10</v>
      </c>
      <c r="L12" s="36">
        <f>E12*G2</f>
        <v>1042.71993</v>
      </c>
      <c r="M12" s="36">
        <f>F12*G2</f>
        <v>1489.7463700000001</v>
      </c>
      <c r="N12" s="36">
        <f>G12*G2</f>
        <v>1862.9519299999999</v>
      </c>
    </row>
    <row r="13" spans="3:14" ht="16.2" thickBot="1">
      <c r="C13" s="31" t="s">
        <v>121</v>
      </c>
      <c r="D13" s="31">
        <v>9</v>
      </c>
      <c r="E13" s="31">
        <v>0.85</v>
      </c>
      <c r="F13" s="31">
        <v>1.2150000000000001</v>
      </c>
      <c r="G13" s="31">
        <v>1.579</v>
      </c>
      <c r="J13" s="34" t="s">
        <v>121</v>
      </c>
      <c r="K13" s="35">
        <v>9</v>
      </c>
      <c r="L13" s="36">
        <f>E13*G2</f>
        <v>871.49649999999997</v>
      </c>
      <c r="M13" s="36">
        <f>F13*G2</f>
        <v>1245.7273500000001</v>
      </c>
      <c r="N13" s="36">
        <f>G13*G2</f>
        <v>1618.93291</v>
      </c>
    </row>
    <row r="14" spans="3:14" ht="16.2" thickBot="1">
      <c r="C14" s="31" t="s">
        <v>122</v>
      </c>
      <c r="D14" s="31">
        <v>8</v>
      </c>
      <c r="E14" s="31">
        <v>0.79600000000000004</v>
      </c>
      <c r="F14" s="31">
        <v>1.137</v>
      </c>
      <c r="G14" s="31">
        <v>1.4790000000000001</v>
      </c>
      <c r="J14" s="34" t="s">
        <v>122</v>
      </c>
      <c r="K14" s="35">
        <v>8</v>
      </c>
      <c r="L14" s="36">
        <f>E14*G2</f>
        <v>816.13084000000003</v>
      </c>
      <c r="M14" s="36">
        <f>F14*G2</f>
        <v>1165.7547299999999</v>
      </c>
      <c r="N14" s="36">
        <f>G14*G2</f>
        <v>1516.40391</v>
      </c>
    </row>
    <row r="15" spans="3:14" ht="16.2" thickBot="1">
      <c r="C15" s="31" t="s">
        <v>123</v>
      </c>
      <c r="D15" s="31">
        <v>7</v>
      </c>
      <c r="E15" s="31">
        <v>0.66600000000000004</v>
      </c>
      <c r="F15" s="31">
        <v>0.95</v>
      </c>
      <c r="G15" s="31">
        <v>1.236</v>
      </c>
      <c r="J15" s="34" t="s">
        <v>123</v>
      </c>
      <c r="K15" s="35">
        <v>7</v>
      </c>
      <c r="L15" s="36">
        <f>E15*G2</f>
        <v>682.84314000000006</v>
      </c>
      <c r="M15" s="36">
        <f>F15*G2</f>
        <v>974.02549999999997</v>
      </c>
      <c r="N15" s="36">
        <f>G15*G2</f>
        <v>1267.2584399999998</v>
      </c>
    </row>
    <row r="16" spans="3:14" ht="16.2" thickBot="1">
      <c r="C16" s="31" t="s">
        <v>124</v>
      </c>
      <c r="D16" s="31">
        <v>6</v>
      </c>
      <c r="E16" s="31">
        <v>0.623</v>
      </c>
      <c r="F16" s="31">
        <v>0.89</v>
      </c>
      <c r="G16" s="31">
        <v>1.1559999999999999</v>
      </c>
      <c r="J16" s="34" t="s">
        <v>124</v>
      </c>
      <c r="K16" s="35">
        <v>6</v>
      </c>
      <c r="L16" s="36">
        <f>E16*G2</f>
        <v>638.75567000000001</v>
      </c>
      <c r="M16" s="36">
        <f>F16*G2</f>
        <v>912.50810000000001</v>
      </c>
      <c r="N16" s="36">
        <f>G16*G2</f>
        <v>1185.23524</v>
      </c>
    </row>
    <row r="17" spans="3:14" ht="16.2" thickBot="1">
      <c r="C17" s="31" t="s">
        <v>125</v>
      </c>
      <c r="D17" s="31">
        <v>5</v>
      </c>
      <c r="E17" s="31">
        <v>0.58199999999999996</v>
      </c>
      <c r="F17" s="31">
        <v>0.83199999999999996</v>
      </c>
      <c r="G17" s="31">
        <v>1.08</v>
      </c>
      <c r="J17" s="34" t="s">
        <v>125</v>
      </c>
      <c r="K17" s="35">
        <v>5</v>
      </c>
      <c r="L17" s="36">
        <f>E17*G2</f>
        <v>596.71877999999992</v>
      </c>
      <c r="M17" s="36">
        <f>F17*G2</f>
        <v>853.04127999999992</v>
      </c>
      <c r="N17" s="36">
        <f>G17*G2</f>
        <v>1107.3132000000001</v>
      </c>
    </row>
    <row r="18" spans="3:14" ht="16.2" thickBot="1">
      <c r="C18" s="31" t="s">
        <v>126</v>
      </c>
      <c r="D18" s="31">
        <v>4</v>
      </c>
      <c r="E18" s="31">
        <v>0.56999999999999995</v>
      </c>
      <c r="F18" s="31">
        <v>0.81399999999999995</v>
      </c>
      <c r="G18" s="31">
        <v>1.0589999999999999</v>
      </c>
      <c r="J18" s="34" t="s">
        <v>126</v>
      </c>
      <c r="K18" s="35">
        <v>4</v>
      </c>
      <c r="L18" s="36">
        <f>E18*G2</f>
        <v>584.41529999999989</v>
      </c>
      <c r="M18" s="36">
        <f>F18*G2</f>
        <v>834.58605999999986</v>
      </c>
      <c r="N18" s="36">
        <f>G18*G2</f>
        <v>1085.7821099999999</v>
      </c>
    </row>
    <row r="19" spans="3:14" ht="16.2" thickBot="1">
      <c r="C19" s="31" t="s">
        <v>127</v>
      </c>
      <c r="D19" s="31">
        <v>3</v>
      </c>
      <c r="E19" s="31">
        <v>0.441</v>
      </c>
      <c r="F19" s="31">
        <v>0.59199999999999997</v>
      </c>
      <c r="G19" s="31">
        <v>0.76900000000000002</v>
      </c>
      <c r="J19" s="34" t="s">
        <v>127</v>
      </c>
      <c r="K19" s="35">
        <v>3</v>
      </c>
      <c r="L19" s="36">
        <f>E19*G2</f>
        <v>452.15289000000001</v>
      </c>
      <c r="M19" s="36">
        <f>F19*G2</f>
        <v>606.97167999999999</v>
      </c>
      <c r="N19" s="36">
        <f>G19*G2</f>
        <v>788.44800999999995</v>
      </c>
    </row>
    <row r="20" spans="3:14" ht="16.2" thickBot="1">
      <c r="C20" s="31" t="s">
        <v>128</v>
      </c>
      <c r="D20" s="31">
        <v>2</v>
      </c>
      <c r="E20" s="31">
        <v>0.441</v>
      </c>
      <c r="F20" s="31">
        <v>0.58099999999999996</v>
      </c>
      <c r="G20" s="31">
        <v>0.755</v>
      </c>
      <c r="J20" s="34" t="s">
        <v>128</v>
      </c>
      <c r="K20" s="35">
        <v>2</v>
      </c>
      <c r="L20" s="36">
        <f>E20*G2</f>
        <v>452.15289000000001</v>
      </c>
      <c r="M20" s="36">
        <f>F20*G2</f>
        <v>595.69348999999988</v>
      </c>
      <c r="N20" s="36">
        <f>G20*G2</f>
        <v>774.09394999999995</v>
      </c>
    </row>
    <row r="21" spans="3:14" ht="16.2" thickBot="1">
      <c r="C21" s="31" t="s">
        <v>129</v>
      </c>
      <c r="D21" s="31">
        <v>1</v>
      </c>
      <c r="E21" s="31">
        <v>0.441</v>
      </c>
      <c r="F21" s="31">
        <v>0.56200000000000006</v>
      </c>
      <c r="G21" s="31">
        <v>0.73099999999999998</v>
      </c>
      <c r="J21" s="34" t="s">
        <v>129</v>
      </c>
      <c r="K21" s="35">
        <v>1</v>
      </c>
      <c r="L21" s="36">
        <f>E21*G2</f>
        <v>452.15289000000001</v>
      </c>
      <c r="M21" s="36">
        <f>F21*G2</f>
        <v>576.21298000000002</v>
      </c>
      <c r="N21" s="36">
        <f>G21*G2</f>
        <v>749.48698999999999</v>
      </c>
    </row>
  </sheetData>
  <mergeCells count="4">
    <mergeCell ref="D4:D5"/>
    <mergeCell ref="E4:G4"/>
    <mergeCell ref="K4:K5"/>
    <mergeCell ref="L4:N4"/>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B5634-A470-4CA4-A137-18E53D164881}">
  <dimension ref="C3:H25"/>
  <sheetViews>
    <sheetView topLeftCell="A4" workbookViewId="0">
      <selection activeCell="J8" sqref="J8"/>
    </sheetView>
  </sheetViews>
  <sheetFormatPr defaultRowHeight="14.4"/>
  <cols>
    <col min="4" max="4" width="11.5546875" customWidth="1"/>
    <col min="5" max="5" width="12.109375" customWidth="1"/>
    <col min="6" max="6" width="13.33203125" customWidth="1"/>
    <col min="7" max="7" width="12.5546875" customWidth="1"/>
  </cols>
  <sheetData>
    <row r="3" spans="3:8" ht="45" customHeight="1">
      <c r="C3" s="48" t="s">
        <v>130</v>
      </c>
      <c r="D3" s="48"/>
      <c r="E3" s="48"/>
      <c r="F3" s="48"/>
      <c r="G3" s="48"/>
      <c r="H3" s="48"/>
    </row>
    <row r="6" spans="3:8" s="1" customFormat="1" ht="48" customHeight="1">
      <c r="C6" s="38" t="s">
        <v>107</v>
      </c>
      <c r="D6" s="44" t="s">
        <v>109</v>
      </c>
      <c r="E6" s="44" t="s">
        <v>132</v>
      </c>
      <c r="F6" s="44"/>
      <c r="G6" s="44"/>
    </row>
    <row r="7" spans="3:8">
      <c r="C7" s="39" t="s">
        <v>108</v>
      </c>
      <c r="D7" s="44"/>
      <c r="E7" s="8" t="s">
        <v>111</v>
      </c>
      <c r="F7" s="8" t="s">
        <v>112</v>
      </c>
      <c r="G7" s="8" t="s">
        <v>113</v>
      </c>
    </row>
    <row r="8" spans="3:8">
      <c r="C8" s="27" t="s">
        <v>114</v>
      </c>
      <c r="D8" s="27">
        <v>16</v>
      </c>
      <c r="E8" s="37">
        <v>3111.75515</v>
      </c>
      <c r="F8" s="37">
        <v>4445.65744</v>
      </c>
      <c r="G8" s="37">
        <v>4665.0694999999996</v>
      </c>
    </row>
    <row r="9" spans="3:8">
      <c r="C9" s="27" t="s">
        <v>115</v>
      </c>
      <c r="D9" s="27">
        <v>15</v>
      </c>
      <c r="E9" s="37">
        <v>2907.7224399999996</v>
      </c>
      <c r="F9" s="37">
        <v>4152.4245000000001</v>
      </c>
      <c r="G9" s="37">
        <v>4464.1126599999998</v>
      </c>
    </row>
    <row r="10" spans="3:8">
      <c r="C10" s="27" t="s">
        <v>116</v>
      </c>
      <c r="D10" s="27">
        <v>14</v>
      </c>
      <c r="E10" s="37">
        <v>2428.91201</v>
      </c>
      <c r="F10" s="37">
        <v>3470.6066499999997</v>
      </c>
      <c r="G10" s="37">
        <v>4164.7279800000006</v>
      </c>
    </row>
    <row r="11" spans="3:8">
      <c r="C11" s="27" t="s">
        <v>117</v>
      </c>
      <c r="D11" s="27">
        <v>13</v>
      </c>
      <c r="E11" s="37">
        <v>1959.3291899999999</v>
      </c>
      <c r="F11" s="37">
        <v>2799.0416999999998</v>
      </c>
      <c r="G11" s="37">
        <v>3358.8500399999998</v>
      </c>
    </row>
    <row r="12" spans="3:8">
      <c r="C12" s="27" t="s">
        <v>118</v>
      </c>
      <c r="D12" s="27">
        <v>12</v>
      </c>
      <c r="E12" s="37">
        <v>1573.8201499999998</v>
      </c>
      <c r="F12" s="37">
        <v>2249.4862599999997</v>
      </c>
      <c r="G12" s="37">
        <v>2812.3704699999998</v>
      </c>
    </row>
    <row r="13" spans="3:8">
      <c r="C13" s="27" t="s">
        <v>119</v>
      </c>
      <c r="D13" s="27">
        <v>11</v>
      </c>
      <c r="E13" s="37">
        <v>1261.1067</v>
      </c>
      <c r="F13" s="37">
        <v>1801.4345299999998</v>
      </c>
      <c r="G13" s="37">
        <v>2252.5621299999998</v>
      </c>
    </row>
    <row r="14" spans="3:8">
      <c r="C14" s="27" t="s">
        <v>120</v>
      </c>
      <c r="D14" s="27">
        <v>10</v>
      </c>
      <c r="E14" s="37">
        <v>1042.71993</v>
      </c>
      <c r="F14" s="37">
        <v>1489.7463700000001</v>
      </c>
      <c r="G14" s="37">
        <v>1862.9519299999999</v>
      </c>
    </row>
    <row r="15" spans="3:8">
      <c r="C15" s="27" t="s">
        <v>121</v>
      </c>
      <c r="D15" s="27">
        <v>9</v>
      </c>
      <c r="E15" s="37">
        <v>871.49649999999997</v>
      </c>
      <c r="F15" s="37">
        <v>1245.7273500000001</v>
      </c>
      <c r="G15" s="37">
        <v>1618.93291</v>
      </c>
    </row>
    <row r="16" spans="3:8">
      <c r="C16" s="27" t="s">
        <v>122</v>
      </c>
      <c r="D16" s="27">
        <v>8</v>
      </c>
      <c r="E16" s="37">
        <v>816.13084000000003</v>
      </c>
      <c r="F16" s="37">
        <v>1165.7547299999999</v>
      </c>
      <c r="G16" s="37">
        <v>1516.40391</v>
      </c>
    </row>
    <row r="17" spans="3:7">
      <c r="C17" s="27" t="s">
        <v>123</v>
      </c>
      <c r="D17" s="27">
        <v>7</v>
      </c>
      <c r="E17" s="37">
        <v>682.84314000000006</v>
      </c>
      <c r="F17" s="37">
        <v>974.02549999999997</v>
      </c>
      <c r="G17" s="37">
        <v>1267.2584399999998</v>
      </c>
    </row>
    <row r="18" spans="3:7">
      <c r="C18" s="27" t="s">
        <v>124</v>
      </c>
      <c r="D18" s="27">
        <v>6</v>
      </c>
      <c r="E18" s="37">
        <v>638.75567000000001</v>
      </c>
      <c r="F18" s="37">
        <v>912.50810000000001</v>
      </c>
      <c r="G18" s="37">
        <v>1185.23524</v>
      </c>
    </row>
    <row r="19" spans="3:7">
      <c r="C19" s="27" t="s">
        <v>125</v>
      </c>
      <c r="D19" s="27">
        <v>5</v>
      </c>
      <c r="E19" s="37">
        <v>596.71877999999992</v>
      </c>
      <c r="F19" s="37">
        <v>853.04127999999992</v>
      </c>
      <c r="G19" s="37">
        <v>1107.3132000000001</v>
      </c>
    </row>
    <row r="20" spans="3:7">
      <c r="C20" s="27" t="s">
        <v>126</v>
      </c>
      <c r="D20" s="27">
        <v>4</v>
      </c>
      <c r="E20" s="37">
        <v>584.41529999999989</v>
      </c>
      <c r="F20" s="37">
        <v>834.58605999999986</v>
      </c>
      <c r="G20" s="37">
        <v>1085.7821099999999</v>
      </c>
    </row>
    <row r="21" spans="3:7">
      <c r="C21" s="27" t="s">
        <v>127</v>
      </c>
      <c r="D21" s="27">
        <v>3</v>
      </c>
      <c r="E21" s="37">
        <v>452.15289000000001</v>
      </c>
      <c r="F21" s="37">
        <v>606.97167999999999</v>
      </c>
      <c r="G21" s="37">
        <v>788.44800999999995</v>
      </c>
    </row>
    <row r="22" spans="3:7">
      <c r="C22" s="27" t="s">
        <v>128</v>
      </c>
      <c r="D22" s="27">
        <v>2</v>
      </c>
      <c r="E22" s="37">
        <v>452.15289000000001</v>
      </c>
      <c r="F22" s="37">
        <v>595.69348999999988</v>
      </c>
      <c r="G22" s="37">
        <v>774.09394999999995</v>
      </c>
    </row>
    <row r="23" spans="3:7">
      <c r="C23" s="27" t="s">
        <v>129</v>
      </c>
      <c r="D23" s="27">
        <v>1</v>
      </c>
      <c r="E23" s="37">
        <v>452.15289000000001</v>
      </c>
      <c r="F23" s="37">
        <v>576.21298000000002</v>
      </c>
      <c r="G23" s="37">
        <v>749.48698999999999</v>
      </c>
    </row>
    <row r="25" spans="3:7" ht="27.75" customHeight="1">
      <c r="C25" s="63" t="s">
        <v>131</v>
      </c>
      <c r="D25" s="63"/>
      <c r="E25" s="63"/>
      <c r="F25" s="63"/>
      <c r="G25" s="63"/>
    </row>
  </sheetData>
  <mergeCells count="4">
    <mergeCell ref="E6:G6"/>
    <mergeCell ref="D6:D7"/>
    <mergeCell ref="C3:H3"/>
    <mergeCell ref="C25:G2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kopējais</vt:lpstr>
      <vt:lpstr>kopējais 2021</vt:lpstr>
      <vt:lpstr>pa amatiem</vt:lpstr>
      <vt:lpstr>pa amatiem 2021</vt:lpstr>
      <vt:lpstr>Sheet1</vt:lpstr>
      <vt:lpstr>KNAB 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Laila Ruškule</dc:creator>
  <cp:lastModifiedBy>Laila Ruskule</cp:lastModifiedBy>
  <cp:lastPrinted>2021-01-04T11:39:44Z</cp:lastPrinted>
  <dcterms:created xsi:type="dcterms:W3CDTF">2019-03-27T09:42:11Z</dcterms:created>
  <dcterms:modified xsi:type="dcterms:W3CDTF">2021-05-08T05:46:51Z</dcterms:modified>
</cp:coreProperties>
</file>