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Darbi 2022\Darbi 2023\Algas_VSS\"/>
    </mc:Choice>
  </mc:AlternateContent>
  <xr:revisionPtr revIDLastSave="0" documentId="8_{316AE5AD-4906-4361-8EB7-4F0A122034BB}" xr6:coauthVersionLast="47" xr6:coauthVersionMax="47" xr10:uidLastSave="{00000000-0000-0000-0000-000000000000}"/>
  <bookViews>
    <workbookView xWindow="-108" yWindow="-108" windowWidth="23256" windowHeight="12576" firstSheet="1" activeTab="3" xr2:uid="{00000000-000D-0000-FFFF-FFFF00000000}"/>
  </bookViews>
  <sheets>
    <sheet name="kopējais" sheetId="1" state="hidden" r:id="rId1"/>
    <sheet name="bāzes alga 2024" sheetId="3" r:id="rId2"/>
    <sheet name="pa amatiem" sheetId="2" state="hidden" r:id="rId3"/>
    <sheet name="pa amatiem 2024" sheetId="4" r:id="rId4"/>
    <sheet name="Sheet1" sheetId="5" state="hidden" r:id="rId5"/>
    <sheet name="KNAB 2022" sheetId="6" state="hidden" r:id="rId6"/>
    <sheet name="skala 2024" sheetId="9" r:id="rId7"/>
    <sheet name="statistikas dati pa sektoriem " sheetId="7" r:id="rId8"/>
    <sheet name="Sheet2" sheetId="8" state="hidden" r:id="rId9"/>
  </sheets>
  <definedNames>
    <definedName name="_xlnm.Print_Area" localSheetId="6">'skala 2024'!$A$1:$M$26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9" l="1"/>
  <c r="I9" i="9"/>
  <c r="J9" i="9"/>
  <c r="K9" i="9"/>
  <c r="I10" i="9"/>
  <c r="J10" i="9"/>
  <c r="K10" i="9"/>
  <c r="I11" i="9"/>
  <c r="J11" i="9"/>
  <c r="K11" i="9"/>
  <c r="I12" i="9"/>
  <c r="J12" i="9"/>
  <c r="K12"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8" i="9"/>
  <c r="J8" i="9"/>
  <c r="I8" i="9"/>
  <c r="N12" i="3"/>
  <c r="N11" i="3"/>
  <c r="N10" i="3"/>
  <c r="N9" i="3"/>
  <c r="L6" i="7"/>
  <c r="L7" i="7"/>
  <c r="L8" i="7"/>
  <c r="L9" i="7"/>
  <c r="L5" i="7"/>
  <c r="J8" i="7"/>
  <c r="Q85" i="4"/>
  <c r="Q86" i="4"/>
  <c r="Q87" i="4"/>
  <c r="Q88" i="4"/>
  <c r="Q84" i="4"/>
  <c r="N85" i="4"/>
  <c r="N86" i="4"/>
  <c r="N87" i="4"/>
  <c r="N88" i="4"/>
  <c r="N84" i="4"/>
  <c r="E75" i="4" l="1"/>
  <c r="E83" i="4" l="1"/>
  <c r="E97" i="4" l="1"/>
  <c r="E98" i="4"/>
  <c r="E99" i="4"/>
  <c r="E100" i="4"/>
  <c r="E101" i="4"/>
  <c r="E102" i="4"/>
  <c r="E103" i="4"/>
  <c r="E104" i="4"/>
  <c r="E105" i="4"/>
  <c r="E84" i="4"/>
  <c r="E85" i="4"/>
  <c r="E86" i="4"/>
  <c r="E87" i="4"/>
  <c r="E88" i="4"/>
  <c r="E89" i="4"/>
  <c r="E90" i="4"/>
  <c r="E91" i="4"/>
  <c r="E92" i="4"/>
  <c r="E93" i="4"/>
  <c r="E94" i="4"/>
  <c r="E9" i="4"/>
  <c r="E8" i="4"/>
  <c r="E78" i="4"/>
  <c r="E7" i="4"/>
  <c r="E6" i="4"/>
  <c r="E5" i="4"/>
  <c r="J9" i="7"/>
  <c r="J7" i="7"/>
  <c r="J6" i="7"/>
  <c r="J5" i="7"/>
  <c r="E20" i="4"/>
  <c r="E21" i="4"/>
  <c r="E22" i="4"/>
  <c r="E23" i="4"/>
  <c r="E24" i="4"/>
  <c r="E25" i="4"/>
  <c r="E26" i="4"/>
  <c r="E27" i="4"/>
  <c r="E28" i="4"/>
  <c r="E29" i="4"/>
  <c r="E19" i="4"/>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E111" i="4"/>
  <c r="K12" i="3"/>
  <c r="K11" i="3"/>
  <c r="K10" i="3"/>
  <c r="K9" i="3"/>
  <c r="E58" i="4"/>
  <c r="E56" i="4"/>
  <c r="E55" i="4"/>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112" i="4" l="1"/>
  <c r="E113" i="4"/>
  <c r="E114" i="4"/>
  <c r="E96" i="4"/>
  <c r="E72" i="4"/>
  <c r="E69" i="4"/>
  <c r="E68" i="4"/>
  <c r="E65" i="4"/>
  <c r="E62" i="4"/>
  <c r="E52" i="4"/>
  <c r="E53" i="4"/>
  <c r="E51" i="4"/>
  <c r="E48" i="4"/>
  <c r="E45" i="4"/>
  <c r="E42" i="4"/>
  <c r="E37" i="4"/>
  <c r="E38" i="4"/>
  <c r="E39" i="4"/>
  <c r="E36" i="4"/>
  <c r="E33" i="4"/>
  <c r="E32" i="4"/>
  <c r="E14" i="4"/>
  <c r="E15" i="4"/>
  <c r="E16" i="4"/>
  <c r="E17" i="4"/>
  <c r="E13" i="4"/>
  <c r="E122" i="4"/>
  <c r="E121" i="4"/>
  <c r="E120" i="4"/>
  <c r="E110" i="4"/>
  <c r="I12" i="3"/>
  <c r="I11" i="3"/>
  <c r="I10" i="3"/>
  <c r="I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<sst xmlns="http://schemas.openxmlformats.org/spreadsheetml/2006/main" count="497" uniqueCount="251">
  <si>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</si>
  <si>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</si>
  <si>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</si>
  <si>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</si>
  <si>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</si>
  <si>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</si>
  <si>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</si>
  <si>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</si>
  <si>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</si>
  <si>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</si>
  <si>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</si>
  <si>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</si>
  <si>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</si>
  <si>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</si>
  <si>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</si>
  <si>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</si>
  <si>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</si>
  <si>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</si>
  <si>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</si>
  <si>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</si>
  <si>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</si>
  <si>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</si>
  <si>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</si>
  <si>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</si>
  <si>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</si>
  <si>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</si>
  <si>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</si>
  <si>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</si>
  <si>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</si>
  <si>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</si>
  <si>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</si>
  <si>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</si>
  <si>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</si>
  <si>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</si>
  <si>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</si>
  <si>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</si>
  <si>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</si>
  <si>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</si>
  <si>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</si>
  <si>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</si>
  <si>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</si>
  <si>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</si>
  <si>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</si>
  <si>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</si>
  <si>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</si>
  <si>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</si>
  <si>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</si>
  <si>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</si>
  <si>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</si>
  <si>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</si>
  <si>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</si>
  <si>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</si>
  <si>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</si>
  <si>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</si>
  <si>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</si>
  <si>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</si>
  <si>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</si>
  <si>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</si>
  <si>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</si>
  <si>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</si>
  <si>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</si>
  <si>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</si>
  <si>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</si>
  <si>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</si>
  <si>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</si>
  <si>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</si>
  <si>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</si>
  <si>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</si>
  <si>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</si>
  <si>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</si>
  <si>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</si>
  <si>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</si>
  <si>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</si>
  <si>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</si>
  <si>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</si>
  <si>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</si>
  <si>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</si>
  <si>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</si>
  <si>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</si>
  <si>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</si>
  <si>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</si>
  <si>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</si>
  <si>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</si>
  <si>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</si>
  <si>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</si>
  <si>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</si>
  <si>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</si>
  <si>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</si>
  <si>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</si>
  <si>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</si>
  <si>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</si>
  <si>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</si>
  <si>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</si>
  <si>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</si>
  <si>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</si>
  <si>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</si>
  <si>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</si>
  <si>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</si>
  <si>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</si>
  <si>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</si>
  <si>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</si>
  <si>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</si>
  <si>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</si>
  <si>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</si>
  <si>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</si>
  <si>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</si>
  <si>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</si>
  <si>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</si>
  <si>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</si>
  <si>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</si>
  <si>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</si>
  <si>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</si>
  <si>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</si>
  <si>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</si>
  <si>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</si>
  <si>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</si>
  <si>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</si>
  <si>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</si>
  <si>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</si>
  <si>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</si>
  <si>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</si>
  <si>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</si>
  <si>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</si>
  <si>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</si>
  <si>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</si>
  <si>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</si>
  <si>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</si>
  <si>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</si>
  <si>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</si>
  <si>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</si>
  <si>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</si>
  <si>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</si>
  <si>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</si>
  <si>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</si>
  <si>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</si>
  <si>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</si>
  <si>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</si>
  <si>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</si>
  <si>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</si>
  <si>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</si>
  <si>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</si>
  <si>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</si>
  <si>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</si>
  <si>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</si>
  <si>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</si>
  <si>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</si>
  <si>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</si>
  <si>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</si>
  <si>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</si>
  <si>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</si>
  <si>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</si>
  <si>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</si>
  <si>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</si>
  <si>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</si>
  <si>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</si>
  <si>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</si>
  <si>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</si>
  <si>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</si>
  <si>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</si>
  <si>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</si>
  <si>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</si>
  <si>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</si>
  <si>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</si>
  <si>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</si>
  <si>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</si>
  <si>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</si>
  <si>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</si>
  <si>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</si>
  <si>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</si>
  <si>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</si>
  <si>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</si>
  <si>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</si>
  <si>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</si>
  <si>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</si>
  <si>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</si>
  <si>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</si>
  <si>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</si>
  <si>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</si>
  <si>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</si>
  <si>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</si>
  <si>
    <t xml:space="preserve">Informācija par 2023.gada bāzes mēnešalgu apmēru </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</si>
  <si>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</si>
  <si>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 xml:space="preserve">Bāzes alga 2023.gadam (bruto), </t>
    </r>
    <r>
      <rPr>
        <i/>
        <sz val="11"/>
        <color theme="1"/>
        <rFont val="Calibri"/>
        <family val="2"/>
        <charset val="186"/>
        <scheme val="minor"/>
      </rPr>
      <t>euro</t>
    </r>
  </si>
  <si>
    <t xml:space="preserve">Valsts augstākās amatpersonas </t>
  </si>
  <si>
    <t>Valsts prezidents</t>
  </si>
  <si>
    <t>Saeimas priekšsēdētājs</t>
  </si>
  <si>
    <t xml:space="preserve">Ministru prezidents </t>
  </si>
  <si>
    <t xml:space="preserve">Saeimas deputāts </t>
  </si>
  <si>
    <t xml:space="preserve">Korupcijas novēršanas un apkarošanas birojs </t>
  </si>
  <si>
    <t>Korupcijas novēršanas un apkarošanas biroja priekšnieks</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</si>
  <si>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</si>
  <si>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</si>
  <si>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</si>
  <si>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</si>
  <si>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</si>
  <si>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</si>
  <si>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</si>
  <si>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</si>
  <si>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</si>
  <si>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</si>
  <si>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</si>
  <si>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</si>
  <si>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</si>
  <si>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</si>
  <si>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</si>
  <si>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</si>
  <si>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</si>
  <si>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</si>
  <si>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</si>
  <si>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</si>
  <si>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</si>
  <si>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</si>
  <si>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pieaugums 2021 pret 2020 (%)</t>
  </si>
  <si>
    <t>pieaugums 2020 pret 2019 (%)</t>
  </si>
  <si>
    <t>https://stat.gov.lv/lv/statistikas-temas/darbs/alga/preses-relizes/8227-darba-samaksas-parmainas-2021-gada</t>
  </si>
  <si>
    <t>2023.gadam</t>
  </si>
  <si>
    <t>2022.g.</t>
  </si>
  <si>
    <t>Inflācija (patēriņa cenu indekss)</t>
  </si>
  <si>
    <t>Ministru prezidentam un Saeimas priekšsēdētājam - %,  Augstākās tiesas priekšsēdētājam - %, Satversmes tiesas priekšsēdētājam - %, Valsts prezidentam - %</t>
  </si>
  <si>
    <t>Ministru prezidentam</t>
  </si>
  <si>
    <t>Saeimas priekšsēdētājam</t>
  </si>
  <si>
    <t>Augstākās tiesas priekšsēdētājam</t>
  </si>
  <si>
    <t>Satversmes tiesas priekšsēdētājam</t>
  </si>
  <si>
    <t>Valsts prezidentam</t>
  </si>
  <si>
    <t>koef. 2023</t>
  </si>
  <si>
    <t>koef 2022</t>
  </si>
  <si>
    <t xml:space="preserve">izm % </t>
  </si>
  <si>
    <t>cipari 2023</t>
  </si>
  <si>
    <t>cipari 2022</t>
  </si>
  <si>
    <t>%</t>
  </si>
  <si>
    <t xml:space="preserve">https://lvportals.lv/dienaskartiba/349483-2022-gada-videja-alga-pirms-nodoklu-nomaksas-1373eiro-menesi-2023 </t>
  </si>
  <si>
    <t>pieaugums 2022 pret 2021 (%)</t>
  </si>
  <si>
    <r>
      <t>(10,9%+17,3%)/2 =</t>
    </r>
    <r>
      <rPr>
        <b/>
        <sz val="11"/>
        <color theme="1"/>
        <rFont val="Calibri"/>
        <family val="2"/>
        <charset val="186"/>
        <scheme val="minor"/>
      </rPr>
      <t>14,1%</t>
    </r>
  </si>
  <si>
    <r>
      <t>(7,5%+17,3%)/2 =</t>
    </r>
    <r>
      <rPr>
        <b/>
        <sz val="11"/>
        <color theme="1"/>
        <rFont val="Calibri"/>
        <family val="2"/>
        <charset val="186"/>
        <scheme val="minor"/>
      </rPr>
      <t>12,4%</t>
    </r>
  </si>
  <si>
    <r>
      <t xml:space="preserve">(6,8%+17,3%)/2 = </t>
    </r>
    <r>
      <rPr>
        <b/>
        <sz val="11"/>
        <color theme="1"/>
        <rFont val="Calibri"/>
        <family val="2"/>
        <charset val="186"/>
        <scheme val="minor"/>
      </rPr>
      <t>12,05%</t>
    </r>
  </si>
  <si>
    <r>
      <t>((9,5%+10,0%)/2+17,3%)/2 =</t>
    </r>
    <r>
      <rPr>
        <b/>
        <sz val="11"/>
        <color theme="1"/>
        <rFont val="Calibri"/>
        <family val="2"/>
        <charset val="186"/>
        <scheme val="minor"/>
      </rPr>
      <t>13,525%</t>
    </r>
  </si>
  <si>
    <t>Indeksācijas aprēķins 2024.gadam</t>
  </si>
  <si>
    <r>
      <t xml:space="preserve">Bāzes alga 2024.gadam (bruto), </t>
    </r>
    <r>
      <rPr>
        <i/>
        <sz val="11"/>
        <color theme="1"/>
        <rFont val="Calibri"/>
        <family val="2"/>
        <charset val="186"/>
        <scheme val="minor"/>
      </rPr>
      <t>euro</t>
    </r>
  </si>
  <si>
    <r>
      <t xml:space="preserve">Bāzes alga 2024.gadam (bruto)* , </t>
    </r>
    <r>
      <rPr>
        <i/>
        <sz val="11"/>
        <color theme="1"/>
        <rFont val="Calibri"/>
        <family val="2"/>
        <charset val="186"/>
        <scheme val="minor"/>
      </rPr>
      <t>euro</t>
    </r>
  </si>
  <si>
    <t>2024.gads</t>
  </si>
  <si>
    <t>bāzes alga 2024</t>
  </si>
  <si>
    <r>
      <t xml:space="preserve">* </t>
    </r>
    <r>
      <rPr>
        <b/>
        <sz val="12"/>
        <color theme="1"/>
        <rFont val="Calibri"/>
        <family val="2"/>
        <charset val="186"/>
        <scheme val="minor"/>
      </rPr>
      <t>Par valsts budžetu 2023. gadam un budžeta ietvaru 2023., 2024. un 2025. gadam</t>
    </r>
    <r>
      <rPr>
        <sz val="11"/>
        <color theme="1"/>
        <rFont val="Calibri"/>
        <family val="2"/>
        <charset val="186"/>
        <scheme val="minor"/>
      </rPr>
      <t>: “xx. pants. Noteikt, ka, gadījumā, ja aprēķinot 2024. vai 2025. gada valsts un pašvaldību institūciju amatpersonu (darbinieku) bāzes mēnešalgu, finanšu un apdrošināšanas jomas bāzes mēnešalgu, elektronisko sakaru un enerģētikas nozares bāzes mēnešalgu vai ostas valdes priekšsēdētāja bāzes mēnešalgu iegūst skaitli, kas ir lielāks par 6, tad kārtējā gada attiecīgo bāzes mēnešalgu indeksē ar skaitli 6.”</t>
    </r>
  </si>
  <si>
    <t>Saskaņā ar likuma Par valsts budžetu 2023. gadam un budžeta ietvaru 2023., 2024. un 2025. gadam piemērots pieauguma ierobežojums 6%</t>
  </si>
  <si>
    <t>Kārtējā gada mēnešalga (maksimālā mēnešalga) 2024.gadam (bruto), euro</t>
  </si>
  <si>
    <t>Informācija par vēlēto amatpersonu un Saeimas iecelto amatpersonu mēnešalgu apmēru 2024.gadā</t>
  </si>
  <si>
    <t xml:space="preserve">Informācija par tiesnešu un prokuroru mēnešalgas apmēru 2024.gadā </t>
  </si>
  <si>
    <t>Kārtējā gada mēnešalga 2024.gadam (bruto), euro</t>
  </si>
  <si>
    <t>Kārtējā gada  mēnešalga 2024.gadam (bruto), euro</t>
  </si>
  <si>
    <t xml:space="preserve">Informācija par ostu valdes priekšsēdētāja mēnešalgas apmēru 2024.gadā </t>
  </si>
  <si>
    <t xml:space="preserve">Informācija par Saeimas deputātu, Ministru kabineta locekļu un parlamentāro sekretāru mēnešalgas apmēru 2024.gadā  </t>
  </si>
  <si>
    <t>Piezīme. * Mēnešalga, kuru nosaka, piemērojot koeficientu pret bāzes mēnešalgu, nedrīkst būt zemāka par minimālās mēneša darba algas apmēru normālā darba laika ietvaros.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</si>
</sst>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
      <b/>
      <sz val="12"/>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45">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righ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0" fontId="8" fillId="0" borderId="1" xfId="0" applyFon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2" fontId="0" fillId="0" borderId="28" xfId="0" applyNumberFormat="1" applyBorder="1"/>
    <xf numFmtId="1" fontId="0" fillId="0" borderId="29" xfId="0" applyNumberFormat="1" applyBorder="1"/>
    <xf numFmtId="0" fontId="0" fillId="0" borderId="30" xfId="0" applyBorder="1"/>
    <xf numFmtId="1" fontId="0" fillId="0" borderId="31" xfId="0" applyNumberFormat="1" applyBorder="1"/>
    <xf numFmtId="0" fontId="0" fillId="0" borderId="32" xfId="0" applyBorder="1"/>
    <xf numFmtId="0" fontId="0" fillId="0" borderId="33" xfId="0" applyBorder="1"/>
    <xf numFmtId="1" fontId="0" fillId="0" borderId="34" xfId="0" applyNumberFormat="1" applyBorder="1"/>
    <xf numFmtId="0" fontId="0" fillId="0" borderId="30" xfId="0" applyBorder="1" applyAlignment="1">
      <alignment wrapText="1"/>
    </xf>
    <xf numFmtId="10" fontId="0" fillId="0" borderId="1" xfId="0" applyNumberFormat="1" applyBorder="1"/>
    <xf numFmtId="2" fontId="8" fillId="0" borderId="1" xfId="0" applyNumberFormat="1" applyFont="1" applyBorder="1"/>
    <xf numFmtId="0" fontId="10" fillId="0" borderId="0" xfId="1"/>
    <xf numFmtId="164" fontId="0" fillId="0" borderId="1" xfId="0" applyNumberFormat="1" applyBorder="1"/>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3" borderId="1" xfId="0" applyFont="1" applyFill="1" applyBorder="1" applyAlignment="1">
      <alignment horizontal="center"/>
    </xf>
    <xf numFmtId="0" fontId="22" fillId="0" borderId="1" xfId="0" applyFont="1" applyBorder="1" applyAlignment="1">
      <alignment horizont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24" fillId="0" borderId="0" xfId="0" applyFont="1" applyAlignment="1">
      <alignment horizontal="center" wrapText="1"/>
    </xf>
    <xf numFmtId="0" fontId="21" fillId="2" borderId="22" xfId="0" applyFont="1" applyFill="1" applyBorder="1" applyAlignment="1">
      <alignment horizontal="left" vertical="center" wrapText="1"/>
    </xf>
    <xf numFmtId="0" fontId="21" fillId="2" borderId="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vportals.lv/dienaskartiba/349483-2022-gada-videja-alga-pirms-nodoklu-nomaksas-1373eiro-menesi-20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m.gov.lv/lv/galvenie-makroekonomiskie-raditaji-un-prognozes"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6" Type="http://schemas.openxmlformats.org/officeDocument/2006/relationships/printerSettings" Target="../printerSettings/printerSettings7.bin"/><Relationship Id="rId5" Type="http://schemas.openxmlformats.org/officeDocument/2006/relationships/hyperlink" Target="https://lvportals.lv/dienaskartiba/349483-2022-gada-videja-alga-pirms-nodoklu-nomaksas-1373eiro-menesi-2023" TargetMode="External"/><Relationship Id="rId4" Type="http://schemas.openxmlformats.org/officeDocument/2006/relationships/hyperlink" Target="https://stat.gov.lv/lv/statistikas-temas/darbs/alga/preses-relizes/8227-darba-samaksas-parmainas-2021-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76" t="s">
        <v>63</v>
      </c>
      <c r="F2" s="76"/>
      <c r="G2" s="76"/>
    </row>
    <row r="4" spans="2:8" x14ac:dyDescent="0.3">
      <c r="B4" s="77" t="s">
        <v>13</v>
      </c>
      <c r="C4" s="77"/>
      <c r="D4" s="77"/>
      <c r="E4" s="77"/>
      <c r="F4" s="77"/>
      <c r="G4" s="77"/>
    </row>
    <row r="7" spans="2:8" x14ac:dyDescent="0.3">
      <c r="B7" s="80" t="s">
        <v>6</v>
      </c>
      <c r="C7" s="78" t="s">
        <v>1</v>
      </c>
      <c r="D7" s="78"/>
      <c r="E7" s="79" t="s">
        <v>2</v>
      </c>
      <c r="F7" s="79" t="s">
        <v>11</v>
      </c>
      <c r="G7" s="79" t="s">
        <v>65</v>
      </c>
    </row>
    <row r="8" spans="2:8" s="1" customFormat="1" ht="32.25" customHeight="1" x14ac:dyDescent="0.3">
      <c r="B8" s="80"/>
      <c r="C8" s="7" t="s">
        <v>0</v>
      </c>
      <c r="D8" s="7" t="s">
        <v>64</v>
      </c>
      <c r="E8" s="79"/>
      <c r="F8" s="79"/>
      <c r="G8" s="79"/>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R14"/>
  <sheetViews>
    <sheetView topLeftCell="A17" zoomScale="80" zoomScaleNormal="80" workbookViewId="0">
      <selection activeCell="E9" sqref="E9"/>
    </sheetView>
  </sheetViews>
  <sheetFormatPr defaultRowHeight="14.4" x14ac:dyDescent="0.3"/>
  <cols>
    <col min="1" max="1" width="4.44140625" customWidth="1"/>
    <col min="2" max="2" width="48.44140625" customWidth="1"/>
    <col min="3" max="3" width="20" hidden="1" customWidth="1"/>
    <col min="4" max="4" width="20" customWidth="1"/>
    <col min="5" max="5" width="30.88671875" customWidth="1"/>
    <col min="6" max="6" width="24.44140625" hidden="1" customWidth="1"/>
    <col min="7" max="7" width="24.44140625" customWidth="1"/>
    <col min="8" max="8" width="18.33203125" hidden="1" customWidth="1"/>
    <col min="9" max="9" width="9.109375" hidden="1" customWidth="1"/>
    <col min="10" max="10" width="17.33203125" customWidth="1"/>
    <col min="11" max="11" width="0" hidden="1" customWidth="1"/>
    <col min="14" max="14" width="8.88671875" hidden="1" customWidth="1"/>
    <col min="16" max="16" width="36.5546875" customWidth="1"/>
    <col min="18" max="18" width="0" hidden="1" customWidth="1"/>
  </cols>
  <sheetData>
    <row r="1" spans="2:18" x14ac:dyDescent="0.3">
      <c r="H1" s="12" t="s">
        <v>62</v>
      </c>
    </row>
    <row r="2" spans="2:18" ht="29.25" customHeight="1" x14ac:dyDescent="0.3">
      <c r="E2" s="76" t="s">
        <v>63</v>
      </c>
      <c r="F2" s="76"/>
      <c r="G2" s="76"/>
      <c r="H2" s="76"/>
    </row>
    <row r="4" spans="2:18" x14ac:dyDescent="0.3">
      <c r="B4" s="77" t="s">
        <v>180</v>
      </c>
      <c r="C4" s="77"/>
      <c r="D4" s="77"/>
      <c r="E4" s="77"/>
      <c r="F4" s="77"/>
      <c r="G4" s="77"/>
      <c r="H4" s="77"/>
    </row>
    <row r="7" spans="2:18" ht="21.75" customHeight="1" x14ac:dyDescent="0.3">
      <c r="B7" s="80" t="s">
        <v>6</v>
      </c>
      <c r="C7" s="81" t="s">
        <v>89</v>
      </c>
      <c r="D7" s="79" t="s">
        <v>182</v>
      </c>
      <c r="E7" s="79" t="s">
        <v>2</v>
      </c>
      <c r="F7" s="79" t="s">
        <v>83</v>
      </c>
      <c r="G7" s="79" t="s">
        <v>236</v>
      </c>
      <c r="H7" s="79" t="s">
        <v>82</v>
      </c>
      <c r="J7" s="79" t="s">
        <v>238</v>
      </c>
      <c r="K7" t="s">
        <v>142</v>
      </c>
    </row>
    <row r="8" spans="2:18" s="1" customFormat="1" ht="48.75" customHeight="1" x14ac:dyDescent="0.3">
      <c r="B8" s="80"/>
      <c r="C8" s="82"/>
      <c r="D8" s="79"/>
      <c r="E8" s="79"/>
      <c r="F8" s="79"/>
      <c r="G8" s="79"/>
      <c r="H8" s="79"/>
      <c r="J8" s="79"/>
      <c r="K8" s="1" t="s">
        <v>143</v>
      </c>
    </row>
    <row r="9" spans="2:18" ht="201.6" x14ac:dyDescent="0.3">
      <c r="B9" s="4" t="s">
        <v>146</v>
      </c>
      <c r="C9" s="5">
        <v>976.47</v>
      </c>
      <c r="D9" s="5">
        <v>1137.46</v>
      </c>
      <c r="E9" s="7" t="s">
        <v>7</v>
      </c>
      <c r="F9" s="7" t="s">
        <v>78</v>
      </c>
      <c r="G9" s="11" t="s">
        <v>233</v>
      </c>
      <c r="H9" s="3">
        <v>1025.29</v>
      </c>
      <c r="I9">
        <f>926*1.0545</f>
        <v>976.46699999999998</v>
      </c>
      <c r="J9" s="34">
        <v>1205.71</v>
      </c>
      <c r="K9">
        <f>1025.29*1.032</f>
        <v>1058.0992799999999</v>
      </c>
      <c r="N9">
        <f>D9*1.06</f>
        <v>1205.7076000000002</v>
      </c>
      <c r="P9" s="1" t="s">
        <v>241</v>
      </c>
      <c r="R9" s="74" t="s">
        <v>230</v>
      </c>
    </row>
    <row r="10" spans="2:18" ht="144" x14ac:dyDescent="0.3">
      <c r="B10" s="7" t="s">
        <v>87</v>
      </c>
      <c r="C10" s="5">
        <v>1979.59</v>
      </c>
      <c r="D10" s="5">
        <v>2187.08</v>
      </c>
      <c r="E10" s="6" t="s">
        <v>126</v>
      </c>
      <c r="F10" s="5" t="s">
        <v>79</v>
      </c>
      <c r="G10" s="5" t="s">
        <v>234</v>
      </c>
      <c r="H10" s="3">
        <v>2052.84</v>
      </c>
      <c r="I10">
        <f>1921*1.0305</f>
        <v>1979.5905</v>
      </c>
      <c r="J10" s="34">
        <v>2318.31</v>
      </c>
      <c r="K10">
        <f>2052.84*1.02</f>
        <v>2093.8968</v>
      </c>
      <c r="N10">
        <f>D10*1.06</f>
        <v>2318.3047999999999</v>
      </c>
    </row>
    <row r="11" spans="2:18" ht="158.4" x14ac:dyDescent="0.3">
      <c r="B11" s="7" t="s">
        <v>3</v>
      </c>
      <c r="C11" s="5">
        <v>1416.99</v>
      </c>
      <c r="D11" s="5">
        <v>1637.86</v>
      </c>
      <c r="E11" s="4" t="s">
        <v>125</v>
      </c>
      <c r="F11" s="11" t="s">
        <v>80</v>
      </c>
      <c r="G11" s="11" t="s">
        <v>235</v>
      </c>
      <c r="H11" s="3">
        <v>1492.8</v>
      </c>
      <c r="I11">
        <f>1355*1.04575</f>
        <v>1416.99125</v>
      </c>
      <c r="J11" s="3">
        <v>1736.13</v>
      </c>
      <c r="K11">
        <f>1492.8*1.029</f>
        <v>1536.0911999999998</v>
      </c>
      <c r="N11">
        <f>D11*1.06</f>
        <v>1736.1315999999999</v>
      </c>
    </row>
    <row r="12" spans="2:18" ht="144" x14ac:dyDescent="0.3">
      <c r="B12" s="16" t="s">
        <v>88</v>
      </c>
      <c r="C12" s="5">
        <v>1057</v>
      </c>
      <c r="D12" s="5">
        <v>1170.8599999999999</v>
      </c>
      <c r="E12" s="7" t="s">
        <v>181</v>
      </c>
      <c r="F12" s="7" t="s">
        <v>81</v>
      </c>
      <c r="G12" s="7" t="s">
        <v>232</v>
      </c>
      <c r="H12" s="3">
        <v>1109.32</v>
      </c>
      <c r="I12">
        <f>918*1.0545</f>
        <v>968.03099999999995</v>
      </c>
      <c r="J12" s="3">
        <v>1241.1099999999999</v>
      </c>
      <c r="K12">
        <f>1109.32*(1-0.05)</f>
        <v>1053.8539999999998</v>
      </c>
      <c r="N12">
        <f>D12*1.06</f>
        <v>1241.1116</v>
      </c>
    </row>
    <row r="14" spans="2:18" x14ac:dyDescent="0.3">
      <c r="B14" t="s">
        <v>242</v>
      </c>
    </row>
  </sheetData>
  <mergeCells count="10">
    <mergeCell ref="J7:J8"/>
    <mergeCell ref="G7:G8"/>
    <mergeCell ref="E2:H2"/>
    <mergeCell ref="B4:H4"/>
    <mergeCell ref="B7:B8"/>
    <mergeCell ref="E7:E8"/>
    <mergeCell ref="F7:F8"/>
    <mergeCell ref="H7:H8"/>
    <mergeCell ref="C7:C8"/>
    <mergeCell ref="D7:D8"/>
  </mergeCells>
  <hyperlinks>
    <hyperlink ref="R9" r:id="rId1" xr:uid="{6FE71F31-5B1D-496E-9427-81195A78F671}"/>
  </hyperlinks>
  <pageMargins left="0" right="0" top="0" bottom="0" header="0" footer="0"/>
  <pageSetup paperSize="9" scale="6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77" t="s">
        <v>42</v>
      </c>
      <c r="C1" s="77"/>
      <c r="D1" s="77"/>
      <c r="E1" s="77"/>
    </row>
    <row r="3" spans="2:7" ht="86.4" x14ac:dyDescent="0.3">
      <c r="B3" s="8"/>
      <c r="C3" s="4" t="s">
        <v>15</v>
      </c>
      <c r="D3" s="4" t="s">
        <v>65</v>
      </c>
      <c r="E3" s="4" t="s">
        <v>67</v>
      </c>
      <c r="G3" s="1"/>
    </row>
    <row r="4" spans="2:7" x14ac:dyDescent="0.3">
      <c r="B4" s="83" t="s">
        <v>17</v>
      </c>
      <c r="C4" s="83"/>
      <c r="D4" s="83"/>
      <c r="E4" s="83"/>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83" t="s">
        <v>27</v>
      </c>
      <c r="C11" s="83"/>
      <c r="D11" s="83"/>
      <c r="E11" s="83"/>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83" t="s">
        <v>20</v>
      </c>
      <c r="C15" s="83"/>
      <c r="D15" s="83"/>
      <c r="E15" s="83"/>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83" t="s">
        <v>25</v>
      </c>
      <c r="C21" s="84"/>
      <c r="D21" s="84"/>
      <c r="E21" s="84"/>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83" t="s">
        <v>30</v>
      </c>
      <c r="C24" s="83"/>
      <c r="D24" s="83"/>
      <c r="E24" s="83"/>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83" t="s">
        <v>32</v>
      </c>
      <c r="C27" s="83"/>
      <c r="D27" s="83"/>
      <c r="E27" s="83"/>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83" t="s">
        <v>34</v>
      </c>
      <c r="C30" s="83"/>
      <c r="D30" s="83"/>
      <c r="E30" s="83"/>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83" t="s">
        <v>38</v>
      </c>
      <c r="C35" s="83"/>
      <c r="D35" s="83"/>
      <c r="E35" s="83"/>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83" t="s">
        <v>3</v>
      </c>
      <c r="C38" s="83"/>
      <c r="D38" s="83"/>
      <c r="E38" s="83"/>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83" t="s">
        <v>39</v>
      </c>
      <c r="C41" s="83"/>
      <c r="D41" s="83"/>
      <c r="E41" s="83"/>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83" t="s">
        <v>44</v>
      </c>
      <c r="C45" s="83"/>
      <c r="D45" s="83"/>
      <c r="E45" s="83"/>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83" t="s">
        <v>57</v>
      </c>
      <c r="C48" s="83"/>
      <c r="D48" s="83"/>
      <c r="E48" s="83"/>
    </row>
    <row r="49" spans="2:6" ht="28.8" x14ac:dyDescent="0.3">
      <c r="B49" s="4" t="s">
        <v>45</v>
      </c>
      <c r="C49" s="8">
        <v>4.05</v>
      </c>
      <c r="D49" s="8">
        <v>1979.59</v>
      </c>
      <c r="E49" s="14">
        <f>1979.59*4.05</f>
        <v>8017.3394999999991</v>
      </c>
    </row>
    <row r="51" spans="2:6" x14ac:dyDescent="0.3">
      <c r="B51" s="77" t="s">
        <v>49</v>
      </c>
      <c r="C51" s="77"/>
      <c r="D51" s="77"/>
      <c r="E51" s="77"/>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85" t="s">
        <v>51</v>
      </c>
      <c r="C57" s="85"/>
      <c r="D57" s="85"/>
      <c r="E57" s="85"/>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77" t="s">
        <v>70</v>
      </c>
      <c r="C68" s="77"/>
      <c r="D68" s="77"/>
      <c r="E68" s="77"/>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Q122"/>
  <sheetViews>
    <sheetView tabSelected="1" topLeftCell="A101" zoomScaleNormal="100" workbookViewId="0">
      <selection activeCell="S111" sqref="S111"/>
    </sheetView>
  </sheetViews>
  <sheetFormatPr defaultRowHeight="14.4" x14ac:dyDescent="0.3"/>
  <cols>
    <col min="2" max="2" width="54.44140625" customWidth="1"/>
    <col min="3" max="4" width="15.44140625" customWidth="1"/>
    <col min="5" max="5" width="18.109375" customWidth="1"/>
    <col min="7" max="7" width="39.6640625" hidden="1" customWidth="1"/>
    <col min="10" max="10" width="0" hidden="1" customWidth="1"/>
    <col min="11" max="11" width="28.88671875" hidden="1" customWidth="1"/>
    <col min="12" max="18" width="0" hidden="1" customWidth="1"/>
  </cols>
  <sheetData>
    <row r="1" spans="2:7" x14ac:dyDescent="0.3">
      <c r="B1" s="77" t="s">
        <v>244</v>
      </c>
      <c r="C1" s="77"/>
      <c r="D1" s="77"/>
      <c r="E1" s="77"/>
    </row>
    <row r="3" spans="2:7" ht="86.4" x14ac:dyDescent="0.3">
      <c r="B3" s="8"/>
      <c r="C3" s="4" t="s">
        <v>15</v>
      </c>
      <c r="D3" s="4" t="s">
        <v>237</v>
      </c>
      <c r="E3" s="4" t="s">
        <v>243</v>
      </c>
      <c r="G3" s="1"/>
    </row>
    <row r="4" spans="2:7" x14ac:dyDescent="0.3">
      <c r="B4" s="93" t="s">
        <v>183</v>
      </c>
      <c r="C4" s="94"/>
      <c r="D4" s="94"/>
      <c r="E4" s="95"/>
      <c r="G4" s="1"/>
    </row>
    <row r="5" spans="2:7" x14ac:dyDescent="0.3">
      <c r="B5" s="8" t="s">
        <v>184</v>
      </c>
      <c r="C5" s="4">
        <v>7</v>
      </c>
      <c r="D5" s="35">
        <v>1205.71</v>
      </c>
      <c r="E5" s="14">
        <f>C5*D5</f>
        <v>8439.9700000000012</v>
      </c>
      <c r="G5" s="1"/>
    </row>
    <row r="6" spans="2:7" x14ac:dyDescent="0.3">
      <c r="B6" s="8" t="s">
        <v>185</v>
      </c>
      <c r="C6" s="4">
        <v>7</v>
      </c>
      <c r="D6" s="35">
        <v>1205.71</v>
      </c>
      <c r="E6" s="14">
        <f>C6*D6</f>
        <v>8439.9700000000012</v>
      </c>
      <c r="G6" s="1"/>
    </row>
    <row r="7" spans="2:7" x14ac:dyDescent="0.3">
      <c r="B7" s="8" t="s">
        <v>186</v>
      </c>
      <c r="C7" s="4">
        <v>7</v>
      </c>
      <c r="D7" s="35">
        <v>1205.71</v>
      </c>
      <c r="E7" s="14">
        <f>C7*D7</f>
        <v>8439.9700000000012</v>
      </c>
      <c r="G7" s="1"/>
    </row>
    <row r="8" spans="2:7" x14ac:dyDescent="0.3">
      <c r="B8" s="8" t="s">
        <v>190</v>
      </c>
      <c r="C8" s="4">
        <v>7</v>
      </c>
      <c r="D8" s="35">
        <v>1205.71</v>
      </c>
      <c r="E8" s="14">
        <f>C8*D8</f>
        <v>8439.9700000000012</v>
      </c>
      <c r="G8" s="1"/>
    </row>
    <row r="9" spans="2:7" x14ac:dyDescent="0.3">
      <c r="B9" s="8" t="s">
        <v>191</v>
      </c>
      <c r="C9" s="4">
        <v>7</v>
      </c>
      <c r="D9" s="35">
        <v>1205.71</v>
      </c>
      <c r="E9" s="14">
        <f>C9*D9</f>
        <v>8439.9700000000012</v>
      </c>
      <c r="G9" s="1"/>
    </row>
    <row r="10" spans="2:7" ht="4.8" customHeight="1" x14ac:dyDescent="0.3">
      <c r="B10" s="8"/>
      <c r="C10" s="4"/>
      <c r="D10" s="4"/>
      <c r="E10" s="4"/>
      <c r="G10" s="1"/>
    </row>
    <row r="11" spans="2:7" x14ac:dyDescent="0.3">
      <c r="B11" s="83" t="s">
        <v>174</v>
      </c>
      <c r="C11" s="83"/>
      <c r="D11" s="83"/>
      <c r="E11" s="83"/>
      <c r="F11" s="2"/>
    </row>
    <row r="12" spans="2:7" hidden="1" x14ac:dyDescent="0.3">
      <c r="B12" s="87" t="s">
        <v>162</v>
      </c>
      <c r="C12" s="88"/>
      <c r="D12" s="88"/>
      <c r="E12" s="89"/>
      <c r="F12" s="2"/>
    </row>
    <row r="13" spans="2:7" hidden="1" x14ac:dyDescent="0.3">
      <c r="B13" s="8" t="s">
        <v>14</v>
      </c>
      <c r="C13" s="8">
        <v>1.2</v>
      </c>
      <c r="D13" s="35">
        <v>1058.0999999999999</v>
      </c>
      <c r="E13" s="14">
        <f>C13*D13</f>
        <v>1269.7199999999998</v>
      </c>
    </row>
    <row r="14" spans="2:7" hidden="1" x14ac:dyDescent="0.3">
      <c r="B14" s="8" t="s">
        <v>56</v>
      </c>
      <c r="C14" s="8">
        <v>3.64</v>
      </c>
      <c r="D14" s="35">
        <v>1058.0999999999999</v>
      </c>
      <c r="E14" s="14">
        <f>C14*D14</f>
        <v>3851.4839999999999</v>
      </c>
    </row>
    <row r="15" spans="2:7" hidden="1" x14ac:dyDescent="0.3">
      <c r="B15" s="8" t="s">
        <v>16</v>
      </c>
      <c r="C15" s="8">
        <v>3.2</v>
      </c>
      <c r="D15" s="35">
        <v>1058.0999999999999</v>
      </c>
      <c r="E15" s="14">
        <f>C15*D15</f>
        <v>3385.92</v>
      </c>
    </row>
    <row r="16" spans="2:7" hidden="1" x14ac:dyDescent="0.3">
      <c r="B16" s="8" t="s">
        <v>18</v>
      </c>
      <c r="C16" s="8">
        <v>2.5499999999999998</v>
      </c>
      <c r="D16" s="35">
        <v>1058.0999999999999</v>
      </c>
      <c r="E16" s="14">
        <f>C16*D16</f>
        <v>2698.1549999999997</v>
      </c>
    </row>
    <row r="17" spans="2:5" hidden="1" x14ac:dyDescent="0.3">
      <c r="B17" s="8" t="s">
        <v>19</v>
      </c>
      <c r="C17" s="8">
        <v>1.9</v>
      </c>
      <c r="D17" s="35">
        <v>1058.0999999999999</v>
      </c>
      <c r="E17" s="14">
        <f>C17*D17</f>
        <v>2010.3899999999996</v>
      </c>
    </row>
    <row r="18" spans="2:5" x14ac:dyDescent="0.3">
      <c r="B18" s="90"/>
      <c r="C18" s="91"/>
      <c r="D18" s="91"/>
      <c r="E18" s="92"/>
    </row>
    <row r="19" spans="2:5" x14ac:dyDescent="0.3">
      <c r="B19" s="52" t="s">
        <v>163</v>
      </c>
      <c r="C19" s="8">
        <v>6</v>
      </c>
      <c r="D19" s="35">
        <v>1205.71</v>
      </c>
      <c r="E19" s="14">
        <f>C19*D19</f>
        <v>7234.26</v>
      </c>
    </row>
    <row r="20" spans="2:5" ht="57.6" x14ac:dyDescent="0.3">
      <c r="B20" s="52" t="s">
        <v>164</v>
      </c>
      <c r="C20" s="8">
        <v>5.2</v>
      </c>
      <c r="D20" s="35">
        <v>1205.71</v>
      </c>
      <c r="E20" s="14">
        <f t="shared" ref="E20:E29" si="0">C20*D20</f>
        <v>6269.692</v>
      </c>
    </row>
    <row r="21" spans="2:5" ht="43.2" x14ac:dyDescent="0.3">
      <c r="B21" s="52" t="s">
        <v>165</v>
      </c>
      <c r="C21" s="8">
        <v>4.2</v>
      </c>
      <c r="D21" s="35">
        <v>1205.71</v>
      </c>
      <c r="E21" s="14">
        <f t="shared" si="0"/>
        <v>5063.982</v>
      </c>
    </row>
    <row r="22" spans="2:5" ht="43.2" x14ac:dyDescent="0.3">
      <c r="B22" s="52" t="s">
        <v>166</v>
      </c>
      <c r="C22" s="8">
        <v>4</v>
      </c>
      <c r="D22" s="35">
        <v>1205.71</v>
      </c>
      <c r="E22" s="14">
        <f t="shared" si="0"/>
        <v>4822.84</v>
      </c>
    </row>
    <row r="23" spans="2:5" ht="43.2" x14ac:dyDescent="0.3">
      <c r="B23" s="52" t="s">
        <v>167</v>
      </c>
      <c r="C23" s="8">
        <v>3.7</v>
      </c>
      <c r="D23" s="35">
        <v>1205.71</v>
      </c>
      <c r="E23" s="14">
        <f t="shared" si="0"/>
        <v>4461.1270000000004</v>
      </c>
    </row>
    <row r="24" spans="2:5" x14ac:dyDescent="0.3">
      <c r="B24" s="52" t="s">
        <v>168</v>
      </c>
      <c r="C24" s="8">
        <v>3.1</v>
      </c>
      <c r="D24" s="35">
        <v>1205.71</v>
      </c>
      <c r="E24" s="14">
        <f t="shared" si="0"/>
        <v>3737.701</v>
      </c>
    </row>
    <row r="25" spans="2:5" ht="28.8" customHeight="1" x14ac:dyDescent="0.3">
      <c r="B25" s="52" t="s">
        <v>169</v>
      </c>
      <c r="C25" s="8">
        <v>2.8</v>
      </c>
      <c r="D25" s="35">
        <v>1205.71</v>
      </c>
      <c r="E25" s="14">
        <f t="shared" si="0"/>
        <v>3375.9879999999998</v>
      </c>
    </row>
    <row r="26" spans="2:5" ht="28.8" x14ac:dyDescent="0.3">
      <c r="B26" s="53" t="s">
        <v>170</v>
      </c>
      <c r="C26" s="8">
        <v>2.5</v>
      </c>
      <c r="D26" s="35">
        <v>1205.71</v>
      </c>
      <c r="E26" s="14">
        <f t="shared" si="0"/>
        <v>3014.2750000000001</v>
      </c>
    </row>
    <row r="27" spans="2:5" x14ac:dyDescent="0.3">
      <c r="B27" s="52" t="s">
        <v>171</v>
      </c>
      <c r="C27" s="8">
        <v>1.7</v>
      </c>
      <c r="D27" s="35">
        <v>1205.71</v>
      </c>
      <c r="E27" s="14">
        <f t="shared" si="0"/>
        <v>2049.7069999999999</v>
      </c>
    </row>
    <row r="28" spans="2:5" ht="43.2" x14ac:dyDescent="0.3">
      <c r="B28" s="52" t="s">
        <v>172</v>
      </c>
      <c r="C28" s="8">
        <v>1.6</v>
      </c>
      <c r="D28" s="35">
        <v>1205.71</v>
      </c>
      <c r="E28" s="14">
        <f t="shared" si="0"/>
        <v>1929.1360000000002</v>
      </c>
    </row>
    <row r="29" spans="2:5" ht="43.2" x14ac:dyDescent="0.3">
      <c r="B29" s="52" t="s">
        <v>173</v>
      </c>
      <c r="C29" s="8">
        <v>1.5</v>
      </c>
      <c r="D29" s="35">
        <v>1205.71</v>
      </c>
      <c r="E29" s="14">
        <f t="shared" si="0"/>
        <v>1808.5650000000001</v>
      </c>
    </row>
    <row r="30" spans="2:5" ht="4.5" customHeight="1" x14ac:dyDescent="0.3">
      <c r="B30" s="8"/>
      <c r="C30" s="8"/>
      <c r="D30" s="8"/>
      <c r="E30" s="8"/>
    </row>
    <row r="31" spans="2:5" ht="18" customHeight="1" x14ac:dyDescent="0.3">
      <c r="B31" s="86" t="s">
        <v>27</v>
      </c>
      <c r="C31" s="86"/>
      <c r="D31" s="86"/>
      <c r="E31" s="86"/>
    </row>
    <row r="32" spans="2:5" ht="20.25" customHeight="1" x14ac:dyDescent="0.3">
      <c r="B32" s="8" t="s">
        <v>28</v>
      </c>
      <c r="C32" s="8">
        <v>2.33</v>
      </c>
      <c r="D32" s="35">
        <v>1205.71</v>
      </c>
      <c r="E32" s="14">
        <f>C32*D32</f>
        <v>2809.3043000000002</v>
      </c>
    </row>
    <row r="33" spans="2:7" ht="18.75" customHeight="1" x14ac:dyDescent="0.3">
      <c r="B33" s="8" t="s">
        <v>29</v>
      </c>
      <c r="C33" s="8">
        <v>0.22</v>
      </c>
      <c r="D33" s="35">
        <v>1205.71</v>
      </c>
      <c r="E33" s="14">
        <f>C33*D33</f>
        <v>265.25620000000004</v>
      </c>
    </row>
    <row r="34" spans="2:7" ht="6.75" customHeight="1" x14ac:dyDescent="0.3">
      <c r="B34" s="8"/>
      <c r="C34" s="8"/>
      <c r="D34" s="8"/>
      <c r="E34" s="8"/>
    </row>
    <row r="35" spans="2:7" x14ac:dyDescent="0.3">
      <c r="B35" s="86" t="s">
        <v>20</v>
      </c>
      <c r="C35" s="86"/>
      <c r="D35" s="86"/>
      <c r="E35" s="86"/>
    </row>
    <row r="36" spans="2:7" x14ac:dyDescent="0.3">
      <c r="B36" s="8" t="s">
        <v>21</v>
      </c>
      <c r="C36" s="8">
        <v>3.32</v>
      </c>
      <c r="D36" s="35">
        <v>1205.71</v>
      </c>
      <c r="E36" s="14">
        <f>C36*D36</f>
        <v>4002.9571999999998</v>
      </c>
    </row>
    <row r="37" spans="2:7" x14ac:dyDescent="0.3">
      <c r="B37" s="8" t="s">
        <v>22</v>
      </c>
      <c r="C37" s="8">
        <v>2.82</v>
      </c>
      <c r="D37" s="35">
        <v>1205.71</v>
      </c>
      <c r="E37" s="14">
        <f>C37*D37</f>
        <v>3400.1021999999998</v>
      </c>
    </row>
    <row r="38" spans="2:7" x14ac:dyDescent="0.3">
      <c r="B38" s="8" t="s">
        <v>23</v>
      </c>
      <c r="C38" s="8">
        <v>2.82</v>
      </c>
      <c r="D38" s="35">
        <v>1205.71</v>
      </c>
      <c r="E38" s="14">
        <f>C38*D38</f>
        <v>3400.1021999999998</v>
      </c>
    </row>
    <row r="39" spans="2:7" x14ac:dyDescent="0.3">
      <c r="B39" s="8" t="s">
        <v>24</v>
      </c>
      <c r="C39" s="8">
        <v>2.12</v>
      </c>
      <c r="D39" s="35">
        <v>1205.71</v>
      </c>
      <c r="E39" s="14">
        <f>C39*D39</f>
        <v>2556.1052000000004</v>
      </c>
    </row>
    <row r="40" spans="2:7" ht="5.25" customHeight="1" x14ac:dyDescent="0.3">
      <c r="B40" s="8"/>
      <c r="C40" s="8"/>
      <c r="D40" s="8"/>
      <c r="E40" s="8"/>
    </row>
    <row r="41" spans="2:7" hidden="1" x14ac:dyDescent="0.3">
      <c r="B41" s="83" t="s">
        <v>25</v>
      </c>
      <c r="C41" s="84"/>
      <c r="D41" s="84"/>
      <c r="E41" s="84"/>
    </row>
    <row r="42" spans="2:7" hidden="1" x14ac:dyDescent="0.3">
      <c r="B42" s="8" t="s">
        <v>26</v>
      </c>
      <c r="C42" s="8">
        <v>0.8</v>
      </c>
      <c r="D42" s="35">
        <v>1058.0999999999999</v>
      </c>
      <c r="E42" s="14">
        <f>C42*D42</f>
        <v>846.48</v>
      </c>
    </row>
    <row r="43" spans="2:7" ht="5.25" hidden="1" customHeight="1" x14ac:dyDescent="0.3">
      <c r="B43" s="8"/>
      <c r="C43" s="8"/>
      <c r="D43" s="8"/>
      <c r="E43" s="8"/>
    </row>
    <row r="44" spans="2:7" x14ac:dyDescent="0.3">
      <c r="B44" s="86" t="s">
        <v>30</v>
      </c>
      <c r="C44" s="86"/>
      <c r="D44" s="86"/>
      <c r="E44" s="86"/>
    </row>
    <row r="45" spans="2:7" ht="28.8" x14ac:dyDescent="0.3">
      <c r="B45" s="4" t="s">
        <v>31</v>
      </c>
      <c r="C45" s="8">
        <v>4.05</v>
      </c>
      <c r="D45" s="35">
        <v>1205.71</v>
      </c>
      <c r="E45" s="14">
        <f>C45*D45</f>
        <v>4883.1255000000001</v>
      </c>
    </row>
    <row r="46" spans="2:7" ht="3.75" customHeight="1" x14ac:dyDescent="0.3">
      <c r="B46" s="8"/>
      <c r="C46" s="8"/>
      <c r="D46" s="8"/>
      <c r="E46" s="8"/>
    </row>
    <row r="47" spans="2:7" x14ac:dyDescent="0.3">
      <c r="B47" s="86" t="s">
        <v>32</v>
      </c>
      <c r="C47" s="86"/>
      <c r="D47" s="86"/>
      <c r="E47" s="86"/>
    </row>
    <row r="48" spans="2:7" ht="36.6" customHeight="1" x14ac:dyDescent="0.3">
      <c r="B48" s="4" t="s">
        <v>33</v>
      </c>
      <c r="C48" s="8">
        <v>4.05</v>
      </c>
      <c r="D48" s="35">
        <v>1205.71</v>
      </c>
      <c r="E48" s="14">
        <f>C48*D48</f>
        <v>4883.1255000000001</v>
      </c>
      <c r="G48" s="1" t="s">
        <v>118</v>
      </c>
    </row>
    <row r="49" spans="2:5" ht="4.5" customHeight="1" x14ac:dyDescent="0.3">
      <c r="B49" s="8"/>
      <c r="C49" s="8"/>
      <c r="D49" s="8"/>
      <c r="E49" s="8"/>
    </row>
    <row r="50" spans="2:5" x14ac:dyDescent="0.3">
      <c r="B50" s="86" t="s">
        <v>34</v>
      </c>
      <c r="C50" s="86"/>
      <c r="D50" s="86"/>
      <c r="E50" s="86"/>
    </row>
    <row r="51" spans="2:5" x14ac:dyDescent="0.3">
      <c r="B51" s="8" t="s">
        <v>35</v>
      </c>
      <c r="C51" s="8">
        <v>4.4800000000000004</v>
      </c>
      <c r="D51" s="35">
        <v>1205.71</v>
      </c>
      <c r="E51" s="14">
        <f t="shared" ref="E51:E58" si="1">C51*D51</f>
        <v>5401.5808000000006</v>
      </c>
    </row>
    <row r="52" spans="2:5" x14ac:dyDescent="0.3">
      <c r="B52" s="8" t="s">
        <v>36</v>
      </c>
      <c r="C52" s="8">
        <v>4.34</v>
      </c>
      <c r="D52" s="35">
        <v>1205.71</v>
      </c>
      <c r="E52" s="14">
        <f t="shared" si="1"/>
        <v>5232.7813999999998</v>
      </c>
    </row>
    <row r="53" spans="2:5" x14ac:dyDescent="0.3">
      <c r="B53" s="8" t="s">
        <v>37</v>
      </c>
      <c r="C53" s="8">
        <v>4.2</v>
      </c>
      <c r="D53" s="35">
        <v>1205.71</v>
      </c>
      <c r="E53" s="14">
        <f>C53*D53</f>
        <v>5063.982</v>
      </c>
    </row>
    <row r="54" spans="2:5" x14ac:dyDescent="0.3">
      <c r="B54" s="93" t="s">
        <v>120</v>
      </c>
      <c r="C54" s="94"/>
      <c r="D54" s="94"/>
      <c r="E54" s="95"/>
    </row>
    <row r="55" spans="2:5" x14ac:dyDescent="0.3">
      <c r="B55" s="8" t="s">
        <v>121</v>
      </c>
      <c r="C55" s="8">
        <v>4.4800000000000004</v>
      </c>
      <c r="D55" s="35">
        <v>1205.71</v>
      </c>
      <c r="E55" s="14">
        <f t="shared" si="1"/>
        <v>5401.5808000000006</v>
      </c>
    </row>
    <row r="56" spans="2:5" x14ac:dyDescent="0.3">
      <c r="B56" s="8" t="s">
        <v>122</v>
      </c>
      <c r="C56" s="8">
        <v>4.2</v>
      </c>
      <c r="D56" s="35">
        <v>1205.71</v>
      </c>
      <c r="E56" s="14">
        <f t="shared" si="1"/>
        <v>5063.982</v>
      </c>
    </row>
    <row r="57" spans="2:5" x14ac:dyDescent="0.3">
      <c r="B57" s="93" t="s">
        <v>123</v>
      </c>
      <c r="C57" s="94"/>
      <c r="D57" s="94"/>
      <c r="E57" s="95"/>
    </row>
    <row r="58" spans="2:5" x14ac:dyDescent="0.3">
      <c r="B58" s="8" t="s">
        <v>124</v>
      </c>
      <c r="C58" s="8">
        <v>2.78</v>
      </c>
      <c r="D58" s="35">
        <v>1205.71</v>
      </c>
      <c r="E58" s="14">
        <f t="shared" si="1"/>
        <v>3351.8737999999998</v>
      </c>
    </row>
    <row r="60" spans="2:5" ht="4.5" customHeight="1" x14ac:dyDescent="0.3">
      <c r="B60" s="8"/>
      <c r="C60" s="8"/>
      <c r="D60" s="8"/>
      <c r="E60" s="8"/>
    </row>
    <row r="61" spans="2:5" x14ac:dyDescent="0.3">
      <c r="B61" s="86" t="s">
        <v>38</v>
      </c>
      <c r="C61" s="86"/>
      <c r="D61" s="86"/>
      <c r="E61" s="86"/>
    </row>
    <row r="62" spans="2:5" x14ac:dyDescent="0.3">
      <c r="B62" s="8" t="s">
        <v>38</v>
      </c>
      <c r="C62" s="8">
        <v>6.2</v>
      </c>
      <c r="D62" s="35">
        <v>1205.71</v>
      </c>
      <c r="E62" s="14">
        <f>C62*D62</f>
        <v>7475.402</v>
      </c>
    </row>
    <row r="63" spans="2:5" ht="4.5" customHeight="1" x14ac:dyDescent="0.3">
      <c r="B63" s="8"/>
      <c r="C63" s="8"/>
      <c r="D63" s="8"/>
      <c r="E63" s="8"/>
    </row>
    <row r="64" spans="2:5" x14ac:dyDescent="0.3">
      <c r="B64" s="86" t="s">
        <v>3</v>
      </c>
      <c r="C64" s="86"/>
      <c r="D64" s="86"/>
      <c r="E64" s="86"/>
    </row>
    <row r="65" spans="2:7" ht="37.5" customHeight="1" x14ac:dyDescent="0.3">
      <c r="B65" s="4" t="s">
        <v>43</v>
      </c>
      <c r="C65" s="10">
        <v>4.05</v>
      </c>
      <c r="D65" s="10">
        <v>1736.13</v>
      </c>
      <c r="E65" s="14">
        <f>C65*D65</f>
        <v>7031.3265000000001</v>
      </c>
      <c r="G65" s="1" t="s">
        <v>119</v>
      </c>
    </row>
    <row r="66" spans="2:7" ht="6.75" customHeight="1" x14ac:dyDescent="0.3">
      <c r="B66" s="9"/>
      <c r="C66" s="9"/>
      <c r="D66" s="9"/>
      <c r="E66" s="9"/>
    </row>
    <row r="67" spans="2:7" x14ac:dyDescent="0.3">
      <c r="B67" s="86" t="s">
        <v>39</v>
      </c>
      <c r="C67" s="86"/>
      <c r="D67" s="86"/>
      <c r="E67" s="86"/>
    </row>
    <row r="68" spans="2:7" x14ac:dyDescent="0.3">
      <c r="B68" s="8" t="s">
        <v>175</v>
      </c>
      <c r="C68" s="8">
        <v>6.2</v>
      </c>
      <c r="D68" s="35">
        <v>1205.71</v>
      </c>
      <c r="E68" s="14">
        <f>C68*D68</f>
        <v>7475.402</v>
      </c>
    </row>
    <row r="69" spans="2:7" x14ac:dyDescent="0.3">
      <c r="B69" s="8" t="s">
        <v>176</v>
      </c>
      <c r="C69" s="8">
        <v>5</v>
      </c>
      <c r="D69" s="35">
        <v>1205.71</v>
      </c>
      <c r="E69" s="14">
        <f>C69*D69</f>
        <v>6028.55</v>
      </c>
    </row>
    <row r="70" spans="2:7" ht="4.5" customHeight="1" x14ac:dyDescent="0.3">
      <c r="B70" s="8"/>
      <c r="C70" s="8"/>
      <c r="D70" s="8"/>
      <c r="E70" s="8"/>
    </row>
    <row r="71" spans="2:7" hidden="1" x14ac:dyDescent="0.3">
      <c r="B71" s="96" t="s">
        <v>44</v>
      </c>
      <c r="C71" s="96"/>
      <c r="D71" s="96"/>
      <c r="E71" s="96"/>
    </row>
    <row r="72" spans="2:7" hidden="1" x14ac:dyDescent="0.3">
      <c r="B72" s="4" t="s">
        <v>46</v>
      </c>
      <c r="C72" s="8">
        <v>4.95</v>
      </c>
      <c r="D72" s="35">
        <v>2187.08</v>
      </c>
      <c r="E72" s="14">
        <f>C72*D72</f>
        <v>10826.046</v>
      </c>
    </row>
    <row r="73" spans="2:7" ht="4.5" hidden="1" customHeight="1" x14ac:dyDescent="0.3">
      <c r="B73" s="8"/>
      <c r="C73" s="8"/>
      <c r="D73" s="8"/>
      <c r="E73" s="8"/>
    </row>
    <row r="74" spans="2:7" x14ac:dyDescent="0.3">
      <c r="B74" s="86" t="s">
        <v>90</v>
      </c>
      <c r="C74" s="86"/>
      <c r="D74" s="86"/>
      <c r="E74" s="86"/>
    </row>
    <row r="75" spans="2:7" ht="28.8" x14ac:dyDescent="0.3">
      <c r="B75" s="4" t="s">
        <v>91</v>
      </c>
      <c r="C75" s="8">
        <v>4.95</v>
      </c>
      <c r="D75" s="35">
        <v>2318.31</v>
      </c>
      <c r="E75" s="14">
        <f>C75*D75</f>
        <v>11475.6345</v>
      </c>
    </row>
    <row r="76" spans="2:7" ht="3.6" customHeight="1" x14ac:dyDescent="0.3">
      <c r="B76" s="1"/>
      <c r="D76" s="59"/>
      <c r="E76" s="60"/>
    </row>
    <row r="77" spans="2:7" x14ac:dyDescent="0.3">
      <c r="B77" s="97" t="s">
        <v>188</v>
      </c>
      <c r="C77" s="97"/>
      <c r="D77" s="97"/>
      <c r="E77" s="97"/>
    </row>
    <row r="78" spans="2:7" x14ac:dyDescent="0.3">
      <c r="B78" s="4" t="s">
        <v>189</v>
      </c>
      <c r="C78" s="8">
        <v>5.5</v>
      </c>
      <c r="D78" s="35">
        <v>1205.71</v>
      </c>
      <c r="E78" s="14">
        <f>C78*D78</f>
        <v>6631.4050000000007</v>
      </c>
    </row>
    <row r="80" spans="2:7" x14ac:dyDescent="0.3">
      <c r="B80" s="77" t="s">
        <v>245</v>
      </c>
      <c r="C80" s="77"/>
      <c r="D80" s="77"/>
      <c r="E80" s="77"/>
    </row>
    <row r="82" spans="2:17" ht="58.2" thickBot="1" x14ac:dyDescent="0.35">
      <c r="B82" s="61"/>
      <c r="C82" s="28" t="s">
        <v>15</v>
      </c>
      <c r="D82" s="28" t="s">
        <v>237</v>
      </c>
      <c r="E82" s="28" t="s">
        <v>246</v>
      </c>
      <c r="K82" t="s">
        <v>218</v>
      </c>
    </row>
    <row r="83" spans="2:17" ht="15" thickBot="1" x14ac:dyDescent="0.35">
      <c r="B83" s="62" t="s">
        <v>47</v>
      </c>
      <c r="C83" s="63">
        <v>3.2</v>
      </c>
      <c r="D83" s="64">
        <v>1205.71</v>
      </c>
      <c r="E83" s="67">
        <f t="shared" ref="E83:E94" si="2">C83*D83</f>
        <v>3858.2720000000004</v>
      </c>
      <c r="K83" s="72"/>
      <c r="L83" s="8" t="s">
        <v>224</v>
      </c>
      <c r="M83" s="8" t="s">
        <v>225</v>
      </c>
      <c r="N83" s="8" t="s">
        <v>226</v>
      </c>
      <c r="O83" s="8" t="s">
        <v>227</v>
      </c>
      <c r="P83" s="8" t="s">
        <v>228</v>
      </c>
      <c r="Q83" s="8" t="s">
        <v>229</v>
      </c>
    </row>
    <row r="84" spans="2:17" ht="29.4" thickBot="1" x14ac:dyDescent="0.35">
      <c r="B84" s="71" t="s">
        <v>192</v>
      </c>
      <c r="C84" s="8">
        <v>3.52</v>
      </c>
      <c r="D84" s="64">
        <v>1205.71</v>
      </c>
      <c r="E84" s="67">
        <f t="shared" si="2"/>
        <v>4244.0992000000006</v>
      </c>
      <c r="K84" s="8" t="s">
        <v>219</v>
      </c>
      <c r="L84" s="8">
        <v>7</v>
      </c>
      <c r="M84" s="8">
        <v>4.93</v>
      </c>
      <c r="N84" s="73">
        <f>L84/M84%-100</f>
        <v>41.987829614604465</v>
      </c>
      <c r="O84" s="8">
        <v>7962</v>
      </c>
      <c r="P84" s="14">
        <v>5216.433</v>
      </c>
      <c r="Q84" s="73">
        <f>O84/P84%-100</f>
        <v>52.633034872680241</v>
      </c>
    </row>
    <row r="85" spans="2:17" ht="15" thickBot="1" x14ac:dyDescent="0.35">
      <c r="B85" s="66" t="s">
        <v>193</v>
      </c>
      <c r="C85" s="8">
        <v>3.84</v>
      </c>
      <c r="D85" s="64">
        <v>1205.71</v>
      </c>
      <c r="E85" s="67">
        <f t="shared" si="2"/>
        <v>4629.9264000000003</v>
      </c>
      <c r="K85" s="8" t="s">
        <v>220</v>
      </c>
      <c r="L85" s="8">
        <v>7</v>
      </c>
      <c r="M85" s="8">
        <v>4.93</v>
      </c>
      <c r="N85" s="73">
        <f t="shared" ref="N85:N88" si="3">L85/M85%-100</f>
        <v>41.987829614604465</v>
      </c>
      <c r="O85" s="8">
        <v>7962</v>
      </c>
      <c r="P85" s="8">
        <v>4565</v>
      </c>
      <c r="Q85" s="73">
        <f t="shared" ref="Q85:Q88" si="4">O85/P85%-100</f>
        <v>74.414019715224526</v>
      </c>
    </row>
    <row r="86" spans="2:17" ht="15" thickBot="1" x14ac:dyDescent="0.35">
      <c r="B86" s="66" t="s">
        <v>194</v>
      </c>
      <c r="C86" s="8">
        <v>3.84</v>
      </c>
      <c r="D86" s="64">
        <v>1205.71</v>
      </c>
      <c r="E86" s="67">
        <f t="shared" si="2"/>
        <v>4629.9264000000003</v>
      </c>
      <c r="K86" s="8" t="s">
        <v>221</v>
      </c>
      <c r="L86" s="8">
        <v>7</v>
      </c>
      <c r="M86" s="8">
        <v>5.67</v>
      </c>
      <c r="N86" s="73">
        <f t="shared" si="3"/>
        <v>23.456790123456784</v>
      </c>
      <c r="O86" s="8">
        <v>7962</v>
      </c>
      <c r="P86" s="8">
        <v>5995</v>
      </c>
      <c r="Q86" s="73">
        <f t="shared" si="4"/>
        <v>32.810675562969124</v>
      </c>
    </row>
    <row r="87" spans="2:17" ht="27.6" customHeight="1" thickBot="1" x14ac:dyDescent="0.35">
      <c r="B87" s="71" t="s">
        <v>195</v>
      </c>
      <c r="C87" s="8">
        <v>4.09</v>
      </c>
      <c r="D87" s="64">
        <v>1205.71</v>
      </c>
      <c r="E87" s="67">
        <f t="shared" si="2"/>
        <v>4931.3539000000001</v>
      </c>
      <c r="K87" s="8" t="s">
        <v>222</v>
      </c>
      <c r="L87" s="8">
        <v>7</v>
      </c>
      <c r="M87" s="8">
        <v>6.55</v>
      </c>
      <c r="N87" s="73">
        <f t="shared" si="3"/>
        <v>6.8702290076335828</v>
      </c>
      <c r="O87" s="8">
        <v>7962</v>
      </c>
      <c r="P87" s="8">
        <v>6928</v>
      </c>
      <c r="Q87" s="73">
        <f t="shared" si="4"/>
        <v>14.924942263279448</v>
      </c>
    </row>
    <row r="88" spans="2:17" ht="15" thickBot="1" x14ac:dyDescent="0.35">
      <c r="B88" s="66" t="s">
        <v>196</v>
      </c>
      <c r="C88" s="8">
        <v>4.32</v>
      </c>
      <c r="D88" s="64">
        <v>1205.71</v>
      </c>
      <c r="E88" s="67">
        <f t="shared" si="2"/>
        <v>5208.6672000000008</v>
      </c>
      <c r="K88" s="8" t="s">
        <v>223</v>
      </c>
      <c r="L88" s="8">
        <v>7</v>
      </c>
      <c r="M88" s="8">
        <v>5.92</v>
      </c>
      <c r="N88" s="73">
        <f t="shared" si="3"/>
        <v>18.243243243243242</v>
      </c>
      <c r="O88" s="8">
        <v>7962</v>
      </c>
      <c r="P88" s="8">
        <v>6260</v>
      </c>
      <c r="Q88" s="73">
        <f t="shared" si="4"/>
        <v>27.188498402555908</v>
      </c>
    </row>
    <row r="89" spans="2:17" ht="15" thickBot="1" x14ac:dyDescent="0.35">
      <c r="B89" s="66" t="s">
        <v>197</v>
      </c>
      <c r="C89" s="8">
        <v>5</v>
      </c>
      <c r="D89" s="64">
        <v>1205.71</v>
      </c>
      <c r="E89" s="67">
        <f t="shared" si="2"/>
        <v>6028.55</v>
      </c>
    </row>
    <row r="90" spans="2:17" ht="15" thickBot="1" x14ac:dyDescent="0.35">
      <c r="B90" s="66" t="s">
        <v>198</v>
      </c>
      <c r="C90" s="8">
        <v>5.3</v>
      </c>
      <c r="D90" s="64">
        <v>1205.71</v>
      </c>
      <c r="E90" s="67">
        <f t="shared" si="2"/>
        <v>6390.2629999999999</v>
      </c>
    </row>
    <row r="91" spans="2:17" ht="15" thickBot="1" x14ac:dyDescent="0.35">
      <c r="B91" s="66" t="s">
        <v>199</v>
      </c>
      <c r="C91" s="8">
        <v>7</v>
      </c>
      <c r="D91" s="64">
        <v>1205.71</v>
      </c>
      <c r="E91" s="67">
        <f t="shared" si="2"/>
        <v>8439.9700000000012</v>
      </c>
    </row>
    <row r="92" spans="2:17" ht="15" thickBot="1" x14ac:dyDescent="0.35">
      <c r="B92" s="66" t="s">
        <v>200</v>
      </c>
      <c r="C92" s="8">
        <v>5.76</v>
      </c>
      <c r="D92" s="64">
        <v>1205.71</v>
      </c>
      <c r="E92" s="67">
        <f t="shared" si="2"/>
        <v>6944.8895999999995</v>
      </c>
    </row>
    <row r="93" spans="2:17" ht="15" thickBot="1" x14ac:dyDescent="0.35">
      <c r="B93" s="66" t="s">
        <v>201</v>
      </c>
      <c r="C93" s="8">
        <v>6</v>
      </c>
      <c r="D93" s="64">
        <v>1205.71</v>
      </c>
      <c r="E93" s="67">
        <f t="shared" si="2"/>
        <v>7234.26</v>
      </c>
    </row>
    <row r="94" spans="2:17" ht="15" thickBot="1" x14ac:dyDescent="0.35">
      <c r="B94" s="68" t="s">
        <v>202</v>
      </c>
      <c r="C94" s="69">
        <v>7</v>
      </c>
      <c r="D94" s="64">
        <v>1205.71</v>
      </c>
      <c r="E94" s="70">
        <f t="shared" si="2"/>
        <v>8439.9700000000012</v>
      </c>
    </row>
    <row r="95" spans="2:17" ht="3.6" customHeight="1" thickBot="1" x14ac:dyDescent="0.35">
      <c r="D95" s="59"/>
      <c r="E95" s="60"/>
    </row>
    <row r="96" spans="2:17" ht="15" thickBot="1" x14ac:dyDescent="0.35">
      <c r="B96" s="62" t="s">
        <v>48</v>
      </c>
      <c r="C96" s="63">
        <v>3.05</v>
      </c>
      <c r="D96" s="64">
        <v>1205.71</v>
      </c>
      <c r="E96" s="65">
        <f>C96*D96</f>
        <v>3677.4155000000001</v>
      </c>
    </row>
    <row r="97" spans="2:6" ht="15" thickBot="1" x14ac:dyDescent="0.35">
      <c r="B97" s="66" t="s">
        <v>203</v>
      </c>
      <c r="C97" s="8">
        <v>3.26</v>
      </c>
      <c r="D97" s="64">
        <v>1205.71</v>
      </c>
      <c r="E97" s="67">
        <f t="shared" ref="E97:E105" si="5">C97*D97</f>
        <v>3930.6145999999999</v>
      </c>
    </row>
    <row r="98" spans="2:6" ht="15" thickBot="1" x14ac:dyDescent="0.35">
      <c r="B98" s="66" t="s">
        <v>204</v>
      </c>
      <c r="C98" s="8">
        <v>3.53</v>
      </c>
      <c r="D98" s="64">
        <v>1205.71</v>
      </c>
      <c r="E98" s="67">
        <f t="shared" si="5"/>
        <v>4256.1562999999996</v>
      </c>
    </row>
    <row r="99" spans="2:6" ht="15" thickBot="1" x14ac:dyDescent="0.35">
      <c r="B99" s="66" t="s">
        <v>205</v>
      </c>
      <c r="C99" s="8">
        <v>3.35</v>
      </c>
      <c r="D99" s="64">
        <v>1205.71</v>
      </c>
      <c r="E99" s="67">
        <f t="shared" si="5"/>
        <v>4039.1285000000003</v>
      </c>
    </row>
    <row r="100" spans="2:6" ht="15" thickBot="1" x14ac:dyDescent="0.35">
      <c r="B100" s="66" t="s">
        <v>206</v>
      </c>
      <c r="C100" s="8">
        <v>3.56</v>
      </c>
      <c r="D100" s="64">
        <v>1205.71</v>
      </c>
      <c r="E100" s="67">
        <f t="shared" si="5"/>
        <v>4292.3276000000005</v>
      </c>
    </row>
    <row r="101" spans="2:6" ht="15" thickBot="1" x14ac:dyDescent="0.35">
      <c r="B101" s="66" t="s">
        <v>207</v>
      </c>
      <c r="C101" s="8">
        <v>3.77</v>
      </c>
      <c r="D101" s="64">
        <v>1205.71</v>
      </c>
      <c r="E101" s="67">
        <f t="shared" si="5"/>
        <v>4545.5267000000003</v>
      </c>
    </row>
    <row r="102" spans="2:6" ht="15" thickBot="1" x14ac:dyDescent="0.35">
      <c r="B102" s="66" t="s">
        <v>208</v>
      </c>
      <c r="C102" s="8">
        <v>3.77</v>
      </c>
      <c r="D102" s="64">
        <v>1205.71</v>
      </c>
      <c r="E102" s="67">
        <f t="shared" si="5"/>
        <v>4545.5267000000003</v>
      </c>
    </row>
    <row r="103" spans="2:6" ht="15" thickBot="1" x14ac:dyDescent="0.35">
      <c r="B103" s="66" t="s">
        <v>209</v>
      </c>
      <c r="C103" s="8">
        <v>4.4000000000000004</v>
      </c>
      <c r="D103" s="64">
        <v>1205.71</v>
      </c>
      <c r="E103" s="67">
        <f t="shared" si="5"/>
        <v>5305.1240000000007</v>
      </c>
    </row>
    <row r="104" spans="2:6" ht="15" thickBot="1" x14ac:dyDescent="0.35">
      <c r="B104" s="66" t="s">
        <v>210</v>
      </c>
      <c r="C104" s="8">
        <v>4.7</v>
      </c>
      <c r="D104" s="64">
        <v>1205.71</v>
      </c>
      <c r="E104" s="67">
        <f t="shared" si="5"/>
        <v>5666.8370000000004</v>
      </c>
    </row>
    <row r="105" spans="2:6" ht="15" thickBot="1" x14ac:dyDescent="0.35">
      <c r="B105" s="68" t="s">
        <v>211</v>
      </c>
      <c r="C105" s="69">
        <v>6.7</v>
      </c>
      <c r="D105" s="64">
        <v>1205.71</v>
      </c>
      <c r="E105" s="70">
        <f t="shared" si="5"/>
        <v>8078.2570000000005</v>
      </c>
    </row>
    <row r="106" spans="2:6" x14ac:dyDescent="0.3">
      <c r="D106" s="59"/>
      <c r="E106" s="60"/>
    </row>
    <row r="107" spans="2:6" ht="28.5" customHeight="1" x14ac:dyDescent="0.3">
      <c r="B107" s="142" t="s">
        <v>249</v>
      </c>
      <c r="C107" s="142"/>
      <c r="D107" s="142"/>
      <c r="E107" s="142"/>
    </row>
    <row r="109" spans="2:6" ht="58.2" thickBot="1" x14ac:dyDescent="0.35">
      <c r="B109" s="8"/>
      <c r="C109" s="4" t="s">
        <v>15</v>
      </c>
      <c r="D109" s="4" t="s">
        <v>237</v>
      </c>
      <c r="E109" s="4" t="s">
        <v>247</v>
      </c>
    </row>
    <row r="110" spans="2:6" hidden="1" x14ac:dyDescent="0.3">
      <c r="B110" s="8" t="s">
        <v>50</v>
      </c>
      <c r="C110" s="8">
        <v>3.2</v>
      </c>
      <c r="D110" s="8">
        <v>976.47</v>
      </c>
      <c r="E110" s="14">
        <f>976.47*3.2</f>
        <v>3124.7040000000002</v>
      </c>
      <c r="F110" t="s">
        <v>75</v>
      </c>
    </row>
    <row r="111" spans="2:6" ht="15" thickBot="1" x14ac:dyDescent="0.35">
      <c r="B111" s="8" t="s">
        <v>187</v>
      </c>
      <c r="C111" s="8">
        <v>3.5</v>
      </c>
      <c r="D111" s="64">
        <v>1205.71</v>
      </c>
      <c r="E111" s="14">
        <f>D111*C111</f>
        <v>4219.9850000000006</v>
      </c>
    </row>
    <row r="112" spans="2:6" ht="15" thickBot="1" x14ac:dyDescent="0.35">
      <c r="B112" s="8" t="s">
        <v>53</v>
      </c>
      <c r="C112" s="8">
        <v>6.2</v>
      </c>
      <c r="D112" s="64">
        <v>1205.71</v>
      </c>
      <c r="E112" s="14">
        <f>C112*D112</f>
        <v>7475.402</v>
      </c>
    </row>
    <row r="113" spans="2:5" ht="15" thickBot="1" x14ac:dyDescent="0.35">
      <c r="B113" s="8" t="s">
        <v>177</v>
      </c>
      <c r="C113" s="8">
        <v>6.2</v>
      </c>
      <c r="D113" s="64">
        <v>1205.71</v>
      </c>
      <c r="E113" s="14">
        <f>C113*D113</f>
        <v>7475.402</v>
      </c>
    </row>
    <row r="114" spans="2:5" x14ac:dyDescent="0.3">
      <c r="B114" s="8" t="s">
        <v>178</v>
      </c>
      <c r="C114" s="8">
        <v>5.5</v>
      </c>
      <c r="D114" s="64">
        <v>1205.71</v>
      </c>
      <c r="E114" s="14">
        <f>C114*D114</f>
        <v>6631.4050000000007</v>
      </c>
    </row>
    <row r="117" spans="2:5" x14ac:dyDescent="0.3">
      <c r="B117" s="77" t="s">
        <v>248</v>
      </c>
      <c r="C117" s="77"/>
      <c r="D117" s="77"/>
      <c r="E117" s="77"/>
    </row>
    <row r="118" spans="2:5" x14ac:dyDescent="0.3">
      <c r="B118" s="13"/>
      <c r="C118" s="13"/>
      <c r="D118" s="13"/>
      <c r="E118" s="13"/>
    </row>
    <row r="119" spans="2:5" ht="57.6" x14ac:dyDescent="0.3">
      <c r="B119" s="8"/>
      <c r="C119" s="4" t="s">
        <v>72</v>
      </c>
      <c r="D119" s="4" t="s">
        <v>237</v>
      </c>
      <c r="E119" s="4" t="s">
        <v>246</v>
      </c>
    </row>
    <row r="120" spans="2:5" x14ac:dyDescent="0.3">
      <c r="B120" s="16" t="s">
        <v>84</v>
      </c>
      <c r="C120" s="8">
        <v>0.9</v>
      </c>
      <c r="D120" s="18">
        <v>1241.1099999999999</v>
      </c>
      <c r="E120" s="14">
        <f>D120*0.9</f>
        <v>1116.999</v>
      </c>
    </row>
    <row r="121" spans="2:5" x14ac:dyDescent="0.3">
      <c r="B121" s="16" t="s">
        <v>85</v>
      </c>
      <c r="C121" s="8">
        <v>2.4</v>
      </c>
      <c r="D121" s="18">
        <v>1241.1099999999999</v>
      </c>
      <c r="E121" s="14">
        <f>D121*2.4</f>
        <v>2978.6639999999998</v>
      </c>
    </row>
    <row r="122" spans="2:5" x14ac:dyDescent="0.3">
      <c r="B122" s="16" t="s">
        <v>86</v>
      </c>
      <c r="C122" s="8">
        <v>3</v>
      </c>
      <c r="D122" s="18">
        <v>1241.1099999999999</v>
      </c>
      <c r="E122" s="14">
        <f>D122*3</f>
        <v>3723.33</v>
      </c>
    </row>
  </sheetData>
  <mergeCells count="22">
    <mergeCell ref="B74:E74"/>
    <mergeCell ref="B80:E80"/>
    <mergeCell ref="B107:E107"/>
    <mergeCell ref="B117:E117"/>
    <mergeCell ref="B47:E47"/>
    <mergeCell ref="B50:E50"/>
    <mergeCell ref="B61:E61"/>
    <mergeCell ref="B64:E64"/>
    <mergeCell ref="B67:E67"/>
    <mergeCell ref="B71:E71"/>
    <mergeCell ref="B54:E54"/>
    <mergeCell ref="B57:E57"/>
    <mergeCell ref="B77:E77"/>
    <mergeCell ref="B44:E44"/>
    <mergeCell ref="B1:E1"/>
    <mergeCell ref="B11:E11"/>
    <mergeCell ref="B31:E31"/>
    <mergeCell ref="B35:E35"/>
    <mergeCell ref="B41:E41"/>
    <mergeCell ref="B12:E12"/>
    <mergeCell ref="B18:E18"/>
    <mergeCell ref="B4:E4"/>
  </mergeCells>
  <pageMargins left="0.7" right="0.7" top="0.75" bottom="0.75" header="0.3" footer="0.3"/>
  <pageSetup paperSize="9" scale="77" orientation="portrait" r:id="rId1"/>
  <rowBreaks count="2" manualBreakCount="2">
    <brk id="49"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9" t="s">
        <v>92</v>
      </c>
      <c r="D4" s="98" t="s">
        <v>94</v>
      </c>
      <c r="E4" s="100" t="s">
        <v>95</v>
      </c>
      <c r="F4" s="101"/>
      <c r="G4" s="102"/>
      <c r="J4" s="22" t="s">
        <v>92</v>
      </c>
      <c r="K4" s="103" t="s">
        <v>94</v>
      </c>
      <c r="L4" s="105" t="s">
        <v>95</v>
      </c>
      <c r="M4" s="106"/>
      <c r="N4" s="107"/>
    </row>
    <row r="5" spans="3:14" ht="31.8" thickBot="1" x14ac:dyDescent="0.35">
      <c r="C5" s="20" t="s">
        <v>93</v>
      </c>
      <c r="D5" s="99"/>
      <c r="E5" s="21" t="s">
        <v>96</v>
      </c>
      <c r="F5" s="21" t="s">
        <v>97</v>
      </c>
      <c r="G5" s="21" t="s">
        <v>98</v>
      </c>
      <c r="J5" s="23" t="s">
        <v>93</v>
      </c>
      <c r="K5" s="104"/>
      <c r="L5" s="22" t="s">
        <v>96</v>
      </c>
      <c r="M5" s="22" t="s">
        <v>97</v>
      </c>
      <c r="N5" s="22" t="s">
        <v>98</v>
      </c>
    </row>
    <row r="6" spans="3:14" ht="16.2" thickBot="1" x14ac:dyDescent="0.35">
      <c r="C6" s="21" t="s">
        <v>99</v>
      </c>
      <c r="D6" s="21">
        <v>16</v>
      </c>
      <c r="E6" s="21">
        <v>3.0350000000000001</v>
      </c>
      <c r="F6" s="21">
        <v>4.3360000000000003</v>
      </c>
      <c r="G6" s="21">
        <v>4.55</v>
      </c>
      <c r="J6" s="24" t="s">
        <v>99</v>
      </c>
      <c r="K6" s="25">
        <v>16</v>
      </c>
      <c r="L6" s="26">
        <f>E6*G2</f>
        <v>3111.75515</v>
      </c>
      <c r="M6" s="26">
        <f>F6*G2</f>
        <v>4445.65744</v>
      </c>
      <c r="N6" s="26">
        <f>G6*G2</f>
        <v>4665.0694999999996</v>
      </c>
    </row>
    <row r="7" spans="3:14" ht="16.2" thickBot="1" x14ac:dyDescent="0.35">
      <c r="C7" s="21" t="s">
        <v>100</v>
      </c>
      <c r="D7" s="21">
        <v>15</v>
      </c>
      <c r="E7" s="21">
        <v>2.8359999999999999</v>
      </c>
      <c r="F7" s="21">
        <v>4.05</v>
      </c>
      <c r="G7" s="21">
        <v>4.3540000000000001</v>
      </c>
      <c r="J7" s="24" t="s">
        <v>100</v>
      </c>
      <c r="K7" s="25">
        <v>15</v>
      </c>
      <c r="L7" s="26">
        <f>E7*G2</f>
        <v>2907.7224399999996</v>
      </c>
      <c r="M7" s="26">
        <f>F7*G2</f>
        <v>4152.4245000000001</v>
      </c>
      <c r="N7" s="26">
        <f>G7*G2</f>
        <v>4464.1126599999998</v>
      </c>
    </row>
    <row r="8" spans="3:14" ht="16.2" thickBot="1" x14ac:dyDescent="0.35">
      <c r="C8" s="21" t="s">
        <v>101</v>
      </c>
      <c r="D8" s="21">
        <v>14</v>
      </c>
      <c r="E8" s="21">
        <v>2.3690000000000002</v>
      </c>
      <c r="F8" s="21">
        <v>3.3849999999999998</v>
      </c>
      <c r="G8" s="21">
        <v>4.0620000000000003</v>
      </c>
      <c r="J8" s="24" t="s">
        <v>101</v>
      </c>
      <c r="K8" s="25">
        <v>14</v>
      </c>
      <c r="L8" s="26">
        <f>E8*G2</f>
        <v>2428.91201</v>
      </c>
      <c r="M8" s="26">
        <f>F8*G2</f>
        <v>3470.6066499999997</v>
      </c>
      <c r="N8" s="26">
        <f>G8*G2</f>
        <v>4164.7279800000006</v>
      </c>
    </row>
    <row r="9" spans="3:14" ht="16.2" thickBot="1" x14ac:dyDescent="0.35">
      <c r="C9" s="21" t="s">
        <v>102</v>
      </c>
      <c r="D9" s="21">
        <v>13</v>
      </c>
      <c r="E9" s="21">
        <v>1.911</v>
      </c>
      <c r="F9" s="21">
        <v>2.73</v>
      </c>
      <c r="G9" s="21">
        <v>3.2759999999999998</v>
      </c>
      <c r="J9" s="24" t="s">
        <v>102</v>
      </c>
      <c r="K9" s="25">
        <v>13</v>
      </c>
      <c r="L9" s="26">
        <f>E9*G2</f>
        <v>1959.3291899999999</v>
      </c>
      <c r="M9" s="26">
        <f>F9*G2</f>
        <v>2799.0416999999998</v>
      </c>
      <c r="N9" s="26">
        <f>G9*G2</f>
        <v>3358.8500399999998</v>
      </c>
    </row>
    <row r="10" spans="3:14" ht="16.2" thickBot="1" x14ac:dyDescent="0.35">
      <c r="C10" s="21" t="s">
        <v>103</v>
      </c>
      <c r="D10" s="21">
        <v>12</v>
      </c>
      <c r="E10" s="21">
        <v>1.5349999999999999</v>
      </c>
      <c r="F10" s="21">
        <v>2.194</v>
      </c>
      <c r="G10" s="21">
        <v>2.7429999999999999</v>
      </c>
      <c r="J10" s="24" t="s">
        <v>103</v>
      </c>
      <c r="K10" s="25">
        <v>12</v>
      </c>
      <c r="L10" s="26">
        <f>E10*G2</f>
        <v>1573.8201499999998</v>
      </c>
      <c r="M10" s="26">
        <f>F10*G2</f>
        <v>2249.4862599999997</v>
      </c>
      <c r="N10" s="26">
        <f>G10*G2</f>
        <v>2812.3704699999998</v>
      </c>
    </row>
    <row r="11" spans="3:14" ht="16.2" thickBot="1" x14ac:dyDescent="0.35">
      <c r="C11" s="21" t="s">
        <v>104</v>
      </c>
      <c r="D11" s="21">
        <v>11</v>
      </c>
      <c r="E11" s="21">
        <v>1.23</v>
      </c>
      <c r="F11" s="21">
        <v>1.7569999999999999</v>
      </c>
      <c r="G11" s="21">
        <v>2.1970000000000001</v>
      </c>
      <c r="J11" s="24" t="s">
        <v>104</v>
      </c>
      <c r="K11" s="25">
        <v>11</v>
      </c>
      <c r="L11" s="26">
        <f>E11*G2</f>
        <v>1261.1067</v>
      </c>
      <c r="M11" s="26">
        <f>F11*G2</f>
        <v>1801.4345299999998</v>
      </c>
      <c r="N11" s="26">
        <f>G11*G2</f>
        <v>2252.5621299999998</v>
      </c>
    </row>
    <row r="12" spans="3:14" ht="16.2" thickBot="1" x14ac:dyDescent="0.35">
      <c r="C12" s="21" t="s">
        <v>105</v>
      </c>
      <c r="D12" s="21">
        <v>10</v>
      </c>
      <c r="E12" s="21">
        <v>1.0169999999999999</v>
      </c>
      <c r="F12" s="21">
        <v>1.4530000000000001</v>
      </c>
      <c r="G12" s="21">
        <v>1.8169999999999999</v>
      </c>
      <c r="J12" s="24" t="s">
        <v>105</v>
      </c>
      <c r="K12" s="25">
        <v>10</v>
      </c>
      <c r="L12" s="26">
        <f>E12*G2</f>
        <v>1042.71993</v>
      </c>
      <c r="M12" s="26">
        <f>F12*G2</f>
        <v>1489.7463700000001</v>
      </c>
      <c r="N12" s="26">
        <f>G12*G2</f>
        <v>1862.9519299999999</v>
      </c>
    </row>
    <row r="13" spans="3:14" ht="16.2" thickBot="1" x14ac:dyDescent="0.35">
      <c r="C13" s="21" t="s">
        <v>106</v>
      </c>
      <c r="D13" s="21">
        <v>9</v>
      </c>
      <c r="E13" s="21">
        <v>0.85</v>
      </c>
      <c r="F13" s="21">
        <v>1.2150000000000001</v>
      </c>
      <c r="G13" s="21">
        <v>1.579</v>
      </c>
      <c r="J13" s="24" t="s">
        <v>106</v>
      </c>
      <c r="K13" s="25">
        <v>9</v>
      </c>
      <c r="L13" s="26">
        <f>E13*G2</f>
        <v>871.49649999999997</v>
      </c>
      <c r="M13" s="26">
        <f>F13*G2</f>
        <v>1245.7273500000001</v>
      </c>
      <c r="N13" s="26">
        <f>G13*G2</f>
        <v>1618.93291</v>
      </c>
    </row>
    <row r="14" spans="3:14" ht="16.2" thickBot="1" x14ac:dyDescent="0.35">
      <c r="C14" s="21" t="s">
        <v>107</v>
      </c>
      <c r="D14" s="21">
        <v>8</v>
      </c>
      <c r="E14" s="21">
        <v>0.79600000000000004</v>
      </c>
      <c r="F14" s="21">
        <v>1.137</v>
      </c>
      <c r="G14" s="21">
        <v>1.4790000000000001</v>
      </c>
      <c r="J14" s="24" t="s">
        <v>107</v>
      </c>
      <c r="K14" s="25">
        <v>8</v>
      </c>
      <c r="L14" s="26">
        <f>E14*G2</f>
        <v>816.13084000000003</v>
      </c>
      <c r="M14" s="26">
        <f>F14*G2</f>
        <v>1165.7547299999999</v>
      </c>
      <c r="N14" s="26">
        <f>G14*G2</f>
        <v>1516.40391</v>
      </c>
    </row>
    <row r="15" spans="3:14" ht="16.2" thickBot="1" x14ac:dyDescent="0.35">
      <c r="C15" s="21" t="s">
        <v>108</v>
      </c>
      <c r="D15" s="21">
        <v>7</v>
      </c>
      <c r="E15" s="21">
        <v>0.66600000000000004</v>
      </c>
      <c r="F15" s="21">
        <v>0.95</v>
      </c>
      <c r="G15" s="21">
        <v>1.236</v>
      </c>
      <c r="J15" s="24" t="s">
        <v>108</v>
      </c>
      <c r="K15" s="25">
        <v>7</v>
      </c>
      <c r="L15" s="26">
        <f>E15*G2</f>
        <v>682.84314000000006</v>
      </c>
      <c r="M15" s="26">
        <f>F15*G2</f>
        <v>974.02549999999997</v>
      </c>
      <c r="N15" s="26">
        <f>G15*G2</f>
        <v>1267.2584399999998</v>
      </c>
    </row>
    <row r="16" spans="3:14" ht="16.2" thickBot="1" x14ac:dyDescent="0.35">
      <c r="C16" s="21" t="s">
        <v>109</v>
      </c>
      <c r="D16" s="21">
        <v>6</v>
      </c>
      <c r="E16" s="21">
        <v>0.623</v>
      </c>
      <c r="F16" s="21">
        <v>0.89</v>
      </c>
      <c r="G16" s="21">
        <v>1.1559999999999999</v>
      </c>
      <c r="J16" s="24" t="s">
        <v>109</v>
      </c>
      <c r="K16" s="25">
        <v>6</v>
      </c>
      <c r="L16" s="26">
        <f>E16*G2</f>
        <v>638.75567000000001</v>
      </c>
      <c r="M16" s="26">
        <f>F16*G2</f>
        <v>912.50810000000001</v>
      </c>
      <c r="N16" s="26">
        <f>G16*G2</f>
        <v>1185.23524</v>
      </c>
    </row>
    <row r="17" spans="3:14" ht="16.2" thickBot="1" x14ac:dyDescent="0.35">
      <c r="C17" s="21" t="s">
        <v>110</v>
      </c>
      <c r="D17" s="21">
        <v>5</v>
      </c>
      <c r="E17" s="21">
        <v>0.58199999999999996</v>
      </c>
      <c r="F17" s="21">
        <v>0.83199999999999996</v>
      </c>
      <c r="G17" s="21">
        <v>1.08</v>
      </c>
      <c r="J17" s="24" t="s">
        <v>110</v>
      </c>
      <c r="K17" s="25">
        <v>5</v>
      </c>
      <c r="L17" s="26">
        <f>E17*G2</f>
        <v>596.71877999999992</v>
      </c>
      <c r="M17" s="26">
        <f>F17*G2</f>
        <v>853.04127999999992</v>
      </c>
      <c r="N17" s="26">
        <f>G17*G2</f>
        <v>1107.3132000000001</v>
      </c>
    </row>
    <row r="18" spans="3:14" ht="16.2" thickBot="1" x14ac:dyDescent="0.35">
      <c r="C18" s="21" t="s">
        <v>111</v>
      </c>
      <c r="D18" s="21">
        <v>4</v>
      </c>
      <c r="E18" s="21">
        <v>0.56999999999999995</v>
      </c>
      <c r="F18" s="21">
        <v>0.81399999999999995</v>
      </c>
      <c r="G18" s="21">
        <v>1.0589999999999999</v>
      </c>
      <c r="J18" s="24" t="s">
        <v>111</v>
      </c>
      <c r="K18" s="25">
        <v>4</v>
      </c>
      <c r="L18" s="26">
        <f>E18*G2</f>
        <v>584.41529999999989</v>
      </c>
      <c r="M18" s="26">
        <f>F18*G2</f>
        <v>834.58605999999986</v>
      </c>
      <c r="N18" s="26">
        <f>G18*G2</f>
        <v>1085.7821099999999</v>
      </c>
    </row>
    <row r="19" spans="3:14" ht="16.2" thickBot="1" x14ac:dyDescent="0.35">
      <c r="C19" s="21" t="s">
        <v>112</v>
      </c>
      <c r="D19" s="21">
        <v>3</v>
      </c>
      <c r="E19" s="21">
        <v>0.441</v>
      </c>
      <c r="F19" s="21">
        <v>0.59199999999999997</v>
      </c>
      <c r="G19" s="21">
        <v>0.76900000000000002</v>
      </c>
      <c r="J19" s="24" t="s">
        <v>112</v>
      </c>
      <c r="K19" s="25">
        <v>3</v>
      </c>
      <c r="L19" s="26">
        <f>E19*G2</f>
        <v>452.15289000000001</v>
      </c>
      <c r="M19" s="26">
        <f>F19*G2</f>
        <v>606.97167999999999</v>
      </c>
      <c r="N19" s="26">
        <f>G19*G2</f>
        <v>788.44800999999995</v>
      </c>
    </row>
    <row r="20" spans="3:14" ht="16.2" thickBot="1" x14ac:dyDescent="0.35">
      <c r="C20" s="21" t="s">
        <v>113</v>
      </c>
      <c r="D20" s="21">
        <v>2</v>
      </c>
      <c r="E20" s="21">
        <v>0.441</v>
      </c>
      <c r="F20" s="21">
        <v>0.58099999999999996</v>
      </c>
      <c r="G20" s="21">
        <v>0.755</v>
      </c>
      <c r="J20" s="24" t="s">
        <v>113</v>
      </c>
      <c r="K20" s="25">
        <v>2</v>
      </c>
      <c r="L20" s="26">
        <f>E20*G2</f>
        <v>452.15289000000001</v>
      </c>
      <c r="M20" s="26">
        <f>F20*G2</f>
        <v>595.69348999999988</v>
      </c>
      <c r="N20" s="26">
        <f>G20*G2</f>
        <v>774.09394999999995</v>
      </c>
    </row>
    <row r="21" spans="3:14" ht="16.2" thickBot="1" x14ac:dyDescent="0.35">
      <c r="C21" s="21" t="s">
        <v>114</v>
      </c>
      <c r="D21" s="21">
        <v>1</v>
      </c>
      <c r="E21" s="21">
        <v>0.441</v>
      </c>
      <c r="F21" s="21">
        <v>0.56200000000000006</v>
      </c>
      <c r="G21" s="21">
        <v>0.73099999999999998</v>
      </c>
      <c r="J21" s="24" t="s">
        <v>114</v>
      </c>
      <c r="K21" s="25">
        <v>1</v>
      </c>
      <c r="L21" s="26">
        <f>E21*G2</f>
        <v>452.15289000000001</v>
      </c>
      <c r="M21" s="26">
        <f>F21*G2</f>
        <v>576.21298000000002</v>
      </c>
      <c r="N21" s="26">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85" t="s">
        <v>115</v>
      </c>
      <c r="D3" s="85"/>
      <c r="E3" s="85"/>
      <c r="F3" s="85"/>
      <c r="G3" s="85"/>
      <c r="H3" s="85"/>
    </row>
    <row r="4" spans="3:9" hidden="1" x14ac:dyDescent="0.3"/>
    <row r="5" spans="3:9" hidden="1" x14ac:dyDescent="0.3"/>
    <row r="6" spans="3:9" s="1" customFormat="1" ht="48" hidden="1" customHeight="1" x14ac:dyDescent="0.3">
      <c r="C6" s="28" t="s">
        <v>92</v>
      </c>
      <c r="D6" s="80" t="s">
        <v>94</v>
      </c>
      <c r="E6" s="80" t="s">
        <v>117</v>
      </c>
      <c r="F6" s="80"/>
      <c r="G6" s="80"/>
      <c r="I6" s="36"/>
    </row>
    <row r="7" spans="3:9" hidden="1" x14ac:dyDescent="0.3">
      <c r="C7" s="29" t="s">
        <v>93</v>
      </c>
      <c r="D7" s="80"/>
      <c r="E7" s="8" t="s">
        <v>96</v>
      </c>
      <c r="F7" s="8" t="s">
        <v>97</v>
      </c>
      <c r="G7" s="8" t="s">
        <v>98</v>
      </c>
    </row>
    <row r="8" spans="3:9" hidden="1" x14ac:dyDescent="0.3">
      <c r="C8" s="17" t="s">
        <v>99</v>
      </c>
      <c r="D8" s="17">
        <v>16</v>
      </c>
      <c r="E8" s="27">
        <v>3111.75515</v>
      </c>
      <c r="F8" s="27">
        <v>4445.65744</v>
      </c>
      <c r="G8" s="27">
        <v>4665.0694999999996</v>
      </c>
    </row>
    <row r="9" spans="3:9" hidden="1" x14ac:dyDescent="0.3">
      <c r="C9" s="17" t="s">
        <v>100</v>
      </c>
      <c r="D9" s="17">
        <v>15</v>
      </c>
      <c r="E9" s="27">
        <v>2907.7224399999996</v>
      </c>
      <c r="F9" s="27">
        <v>4152.4245000000001</v>
      </c>
      <c r="G9" s="27">
        <v>4464.1126599999998</v>
      </c>
    </row>
    <row r="10" spans="3:9" hidden="1" x14ac:dyDescent="0.3">
      <c r="C10" s="17" t="s">
        <v>101</v>
      </c>
      <c r="D10" s="17">
        <v>14</v>
      </c>
      <c r="E10" s="27">
        <v>2428.91201</v>
      </c>
      <c r="F10" s="27">
        <v>3470.6066499999997</v>
      </c>
      <c r="G10" s="27">
        <v>4164.7279800000006</v>
      </c>
    </row>
    <row r="11" spans="3:9" hidden="1" x14ac:dyDescent="0.3">
      <c r="C11" s="17" t="s">
        <v>102</v>
      </c>
      <c r="D11" s="17">
        <v>13</v>
      </c>
      <c r="E11" s="27">
        <v>1959.3291899999999</v>
      </c>
      <c r="F11" s="27">
        <v>2799.0416999999998</v>
      </c>
      <c r="G11" s="27">
        <v>3358.8500399999998</v>
      </c>
    </row>
    <row r="12" spans="3:9" hidden="1" x14ac:dyDescent="0.3">
      <c r="C12" s="17" t="s">
        <v>103</v>
      </c>
      <c r="D12" s="17">
        <v>12</v>
      </c>
      <c r="E12" s="27">
        <v>1573.8201499999998</v>
      </c>
      <c r="F12" s="27">
        <v>2249.4862599999997</v>
      </c>
      <c r="G12" s="27">
        <v>2812.3704699999998</v>
      </c>
    </row>
    <row r="13" spans="3:9" hidden="1" x14ac:dyDescent="0.3">
      <c r="C13" s="17" t="s">
        <v>104</v>
      </c>
      <c r="D13" s="17">
        <v>11</v>
      </c>
      <c r="E13" s="27">
        <v>1261.1067</v>
      </c>
      <c r="F13" s="27">
        <v>1801.4345299999998</v>
      </c>
      <c r="G13" s="27">
        <v>2252.5621299999998</v>
      </c>
    </row>
    <row r="14" spans="3:9" hidden="1" x14ac:dyDescent="0.3">
      <c r="C14" s="17" t="s">
        <v>105</v>
      </c>
      <c r="D14" s="17">
        <v>10</v>
      </c>
      <c r="E14" s="27">
        <v>1042.71993</v>
      </c>
      <c r="F14" s="27">
        <v>1489.7463700000001</v>
      </c>
      <c r="G14" s="27">
        <v>1862.9519299999999</v>
      </c>
    </row>
    <row r="15" spans="3:9" hidden="1" x14ac:dyDescent="0.3">
      <c r="C15" s="17" t="s">
        <v>106</v>
      </c>
      <c r="D15" s="17">
        <v>9</v>
      </c>
      <c r="E15" s="27">
        <v>871.49649999999997</v>
      </c>
      <c r="F15" s="27">
        <v>1245.7273500000001</v>
      </c>
      <c r="G15" s="27">
        <v>1618.93291</v>
      </c>
    </row>
    <row r="16" spans="3:9" hidden="1" x14ac:dyDescent="0.3">
      <c r="C16" s="17" t="s">
        <v>107</v>
      </c>
      <c r="D16" s="17">
        <v>8</v>
      </c>
      <c r="E16" s="27">
        <v>816.13084000000003</v>
      </c>
      <c r="F16" s="27">
        <v>1165.7547299999999</v>
      </c>
      <c r="G16" s="27">
        <v>1516.40391</v>
      </c>
    </row>
    <row r="17" spans="3:8" hidden="1" x14ac:dyDescent="0.3">
      <c r="C17" s="17" t="s">
        <v>108</v>
      </c>
      <c r="D17" s="17">
        <v>7</v>
      </c>
      <c r="E17" s="27">
        <v>682.84314000000006</v>
      </c>
      <c r="F17" s="27">
        <v>974.02549999999997</v>
      </c>
      <c r="G17" s="27">
        <v>1267.2584399999998</v>
      </c>
    </row>
    <row r="18" spans="3:8" hidden="1" x14ac:dyDescent="0.3">
      <c r="C18" s="17" t="s">
        <v>109</v>
      </c>
      <c r="D18" s="17">
        <v>6</v>
      </c>
      <c r="E18" s="27">
        <v>638.75567000000001</v>
      </c>
      <c r="F18" s="27">
        <v>912.50810000000001</v>
      </c>
      <c r="G18" s="27">
        <v>1185.23524</v>
      </c>
    </row>
    <row r="19" spans="3:8" hidden="1" x14ac:dyDescent="0.3">
      <c r="C19" s="17" t="s">
        <v>110</v>
      </c>
      <c r="D19" s="17">
        <v>5</v>
      </c>
      <c r="E19" s="27">
        <v>596.71877999999992</v>
      </c>
      <c r="F19" s="27">
        <v>853.04127999999992</v>
      </c>
      <c r="G19" s="27">
        <v>1107.3132000000001</v>
      </c>
    </row>
    <row r="20" spans="3:8" hidden="1" x14ac:dyDescent="0.3">
      <c r="C20" s="17" t="s">
        <v>111</v>
      </c>
      <c r="D20" s="17">
        <v>4</v>
      </c>
      <c r="E20" s="27">
        <v>584.41529999999989</v>
      </c>
      <c r="F20" s="27">
        <v>834.58605999999986</v>
      </c>
      <c r="G20" s="27">
        <v>1085.7821099999999</v>
      </c>
    </row>
    <row r="21" spans="3:8" hidden="1" x14ac:dyDescent="0.3">
      <c r="C21" s="17" t="s">
        <v>112</v>
      </c>
      <c r="D21" s="17">
        <v>3</v>
      </c>
      <c r="E21" s="27">
        <v>452.15289000000001</v>
      </c>
      <c r="F21" s="27">
        <v>606.97167999999999</v>
      </c>
      <c r="G21" s="27">
        <v>788.44800999999995</v>
      </c>
    </row>
    <row r="22" spans="3:8" hidden="1" x14ac:dyDescent="0.3">
      <c r="C22" s="17" t="s">
        <v>113</v>
      </c>
      <c r="D22" s="17">
        <v>2</v>
      </c>
      <c r="E22" s="27">
        <v>452.15289000000001</v>
      </c>
      <c r="F22" s="27">
        <v>595.69348999999988</v>
      </c>
      <c r="G22" s="27">
        <v>774.09394999999995</v>
      </c>
    </row>
    <row r="23" spans="3:8" hidden="1" x14ac:dyDescent="0.3">
      <c r="C23" s="17" t="s">
        <v>114</v>
      </c>
      <c r="D23" s="17">
        <v>1</v>
      </c>
      <c r="E23" s="27">
        <v>452.15289000000001</v>
      </c>
      <c r="F23" s="27">
        <v>576.21298000000002</v>
      </c>
      <c r="G23" s="27">
        <v>749.48698999999999</v>
      </c>
    </row>
    <row r="24" spans="3:8" hidden="1" x14ac:dyDescent="0.3"/>
    <row r="25" spans="3:8" ht="27.75" hidden="1" customHeight="1" x14ac:dyDescent="0.3">
      <c r="C25" s="108" t="s">
        <v>116</v>
      </c>
      <c r="D25" s="108"/>
      <c r="E25" s="108"/>
      <c r="F25" s="108"/>
      <c r="G25" s="108"/>
    </row>
    <row r="26" spans="3:8" ht="27.75" hidden="1" customHeight="1" x14ac:dyDescent="0.3">
      <c r="C26" s="30"/>
      <c r="D26" s="30"/>
      <c r="E26" s="30"/>
      <c r="F26" s="30"/>
      <c r="G26" s="30"/>
    </row>
    <row r="27" spans="3:8" ht="27.75" customHeight="1" x14ac:dyDescent="0.3">
      <c r="C27" s="85" t="s">
        <v>161</v>
      </c>
      <c r="D27" s="85"/>
      <c r="E27" s="85"/>
      <c r="F27" s="85"/>
      <c r="G27" s="85"/>
      <c r="H27" s="85"/>
    </row>
    <row r="29" spans="3:8" ht="36.6" customHeight="1" x14ac:dyDescent="0.3">
      <c r="C29" s="114" t="s">
        <v>145</v>
      </c>
      <c r="D29" s="112" t="s">
        <v>94</v>
      </c>
      <c r="E29" s="109" t="s">
        <v>144</v>
      </c>
      <c r="F29" s="110"/>
      <c r="G29" s="111"/>
    </row>
    <row r="30" spans="3:8" x14ac:dyDescent="0.3">
      <c r="C30" s="115"/>
      <c r="D30" s="113"/>
      <c r="E30" s="8" t="s">
        <v>96</v>
      </c>
      <c r="F30" s="8" t="s">
        <v>97</v>
      </c>
      <c r="G30" s="8" t="s">
        <v>98</v>
      </c>
    </row>
    <row r="31" spans="3:8" x14ac:dyDescent="0.3">
      <c r="C31" s="17" t="s">
        <v>99</v>
      </c>
      <c r="D31" s="17">
        <v>16</v>
      </c>
      <c r="E31" s="27">
        <v>3211.3334999999997</v>
      </c>
      <c r="F31" s="27">
        <v>4587.9215999999997</v>
      </c>
      <c r="G31" s="27">
        <v>4814.3549999999996</v>
      </c>
    </row>
    <row r="32" spans="3:8" x14ac:dyDescent="0.3">
      <c r="C32" s="17" t="s">
        <v>100</v>
      </c>
      <c r="D32" s="17">
        <v>15</v>
      </c>
      <c r="E32" s="27">
        <v>3000.7715999999996</v>
      </c>
      <c r="F32" s="27">
        <v>4285.3049999999994</v>
      </c>
      <c r="G32" s="27">
        <v>4606.9673999999995</v>
      </c>
    </row>
    <row r="33" spans="3:7" x14ac:dyDescent="0.3">
      <c r="C33" s="17" t="s">
        <v>101</v>
      </c>
      <c r="D33" s="17">
        <v>14</v>
      </c>
      <c r="E33" s="27">
        <v>2506.6388999999999</v>
      </c>
      <c r="F33" s="27">
        <v>3581.6684999999993</v>
      </c>
      <c r="G33" s="27">
        <v>4298.0021999999999</v>
      </c>
    </row>
    <row r="34" spans="3:7" x14ac:dyDescent="0.3">
      <c r="C34" s="17" t="s">
        <v>102</v>
      </c>
      <c r="D34" s="17">
        <v>13</v>
      </c>
      <c r="E34" s="27">
        <v>2022.0291</v>
      </c>
      <c r="F34" s="27">
        <v>2888.6129999999998</v>
      </c>
      <c r="G34" s="27">
        <v>3466.3355999999994</v>
      </c>
    </row>
    <row r="35" spans="3:7" x14ac:dyDescent="0.3">
      <c r="C35" s="17" t="s">
        <v>103</v>
      </c>
      <c r="D35" s="17">
        <v>12</v>
      </c>
      <c r="E35" s="27">
        <v>1624.1834999999999</v>
      </c>
      <c r="F35" s="27">
        <v>2321.4713999999999</v>
      </c>
      <c r="G35" s="27">
        <v>2902.3682999999996</v>
      </c>
    </row>
    <row r="36" spans="3:7" x14ac:dyDescent="0.3">
      <c r="C36" s="17" t="s">
        <v>104</v>
      </c>
      <c r="D36" s="17">
        <v>11</v>
      </c>
      <c r="E36" s="27">
        <v>1301.463</v>
      </c>
      <c r="F36" s="27">
        <v>1859.0816999999997</v>
      </c>
      <c r="G36" s="27">
        <v>2324.6457</v>
      </c>
    </row>
    <row r="37" spans="3:7" x14ac:dyDescent="0.3">
      <c r="C37" s="17" t="s">
        <v>105</v>
      </c>
      <c r="D37" s="17">
        <v>10</v>
      </c>
      <c r="E37" s="27">
        <v>1076.0876999999998</v>
      </c>
      <c r="F37" s="27">
        <v>1537.4193</v>
      </c>
      <c r="G37" s="27">
        <v>1922.5676999999998</v>
      </c>
    </row>
    <row r="38" spans="3:7" x14ac:dyDescent="0.3">
      <c r="C38" s="17" t="s">
        <v>106</v>
      </c>
      <c r="D38" s="17">
        <v>9</v>
      </c>
      <c r="E38" s="27">
        <v>899.38499999999988</v>
      </c>
      <c r="F38" s="27">
        <v>1285.5915</v>
      </c>
      <c r="G38" s="27">
        <v>1670.7398999999998</v>
      </c>
    </row>
    <row r="39" spans="3:7" x14ac:dyDescent="0.3">
      <c r="C39" s="17" t="s">
        <v>107</v>
      </c>
      <c r="D39" s="17">
        <v>8</v>
      </c>
      <c r="E39" s="27">
        <v>842.24759999999992</v>
      </c>
      <c r="F39" s="27">
        <v>1203.0597</v>
      </c>
      <c r="G39" s="27">
        <v>1564.9298999999999</v>
      </c>
    </row>
    <row r="40" spans="3:7" x14ac:dyDescent="0.3">
      <c r="C40" s="17" t="s">
        <v>108</v>
      </c>
      <c r="D40" s="17">
        <v>7</v>
      </c>
      <c r="E40" s="27">
        <v>704.69459999999992</v>
      </c>
      <c r="F40" s="27">
        <v>1005.1949999999998</v>
      </c>
      <c r="G40" s="27">
        <v>1307.8115999999998</v>
      </c>
    </row>
    <row r="41" spans="3:7" x14ac:dyDescent="0.3">
      <c r="C41" s="17" t="s">
        <v>109</v>
      </c>
      <c r="D41" s="17">
        <v>6</v>
      </c>
      <c r="E41" s="27">
        <v>659.19629999999995</v>
      </c>
      <c r="F41" s="27">
        <v>941.70899999999995</v>
      </c>
      <c r="G41" s="27">
        <v>1223.1635999999999</v>
      </c>
    </row>
    <row r="42" spans="3:7" x14ac:dyDescent="0.3">
      <c r="C42" s="17" t="s">
        <v>110</v>
      </c>
      <c r="D42" s="17">
        <v>5</v>
      </c>
      <c r="E42" s="27">
        <v>615.81419999999991</v>
      </c>
      <c r="F42" s="27">
        <v>880.33919999999989</v>
      </c>
      <c r="G42" s="27">
        <v>1142.748</v>
      </c>
    </row>
    <row r="43" spans="3:7" x14ac:dyDescent="0.3">
      <c r="C43" s="17" t="s">
        <v>111</v>
      </c>
      <c r="D43" s="17">
        <v>4</v>
      </c>
      <c r="E43" s="27">
        <v>603.11699999999985</v>
      </c>
      <c r="F43" s="27">
        <v>861.29339999999991</v>
      </c>
      <c r="G43" s="27">
        <v>1120.5278999999998</v>
      </c>
    </row>
    <row r="44" spans="3:7" x14ac:dyDescent="0.3">
      <c r="C44" s="17" t="s">
        <v>112</v>
      </c>
      <c r="D44" s="17">
        <v>3</v>
      </c>
      <c r="E44" s="27">
        <v>466.62209999999999</v>
      </c>
      <c r="F44" s="27">
        <v>626.39519999999993</v>
      </c>
      <c r="G44" s="27">
        <v>813.6789</v>
      </c>
    </row>
    <row r="45" spans="3:7" x14ac:dyDescent="0.3">
      <c r="C45" s="17" t="s">
        <v>113</v>
      </c>
      <c r="D45" s="17">
        <v>2</v>
      </c>
      <c r="E45" s="27">
        <v>466.62209999999999</v>
      </c>
      <c r="F45" s="27">
        <v>614.75609999999995</v>
      </c>
      <c r="G45" s="27">
        <v>798.86549999999988</v>
      </c>
    </row>
    <row r="46" spans="3:7" x14ac:dyDescent="0.3">
      <c r="C46" s="17" t="s">
        <v>114</v>
      </c>
      <c r="D46" s="17">
        <v>1</v>
      </c>
      <c r="E46" s="27">
        <v>466.62209999999999</v>
      </c>
      <c r="F46" s="27">
        <v>594.65219999999999</v>
      </c>
      <c r="G46" s="27">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B3:S26"/>
  <sheetViews>
    <sheetView topLeftCell="A13" zoomScaleNormal="100" workbookViewId="0">
      <selection activeCell="J29" sqref="J29"/>
    </sheetView>
  </sheetViews>
  <sheetFormatPr defaultRowHeight="14.4" x14ac:dyDescent="0.3"/>
  <cols>
    <col min="2" max="2" width="8.88671875" hidden="1" customWidth="1"/>
    <col min="3" max="3" width="13.6640625" hidden="1" customWidth="1"/>
    <col min="4" max="4" width="13.21875" hidden="1" customWidth="1"/>
    <col min="5" max="5" width="16" hidden="1" customWidth="1"/>
    <col min="6" max="6" width="18.6640625" hidden="1" customWidth="1"/>
    <col min="7" max="7" width="8.88671875" hidden="1" customWidth="1"/>
    <col min="8" max="8" width="11.6640625" customWidth="1"/>
    <col min="9" max="9" width="16.77734375" customWidth="1"/>
    <col min="10" max="10" width="14.33203125" customWidth="1"/>
    <col min="11" max="11" width="17.6640625" customWidth="1"/>
    <col min="14" max="14" width="9.5546875" customWidth="1"/>
    <col min="15" max="19" width="8.88671875" hidden="1" customWidth="1"/>
    <col min="20" max="20" width="8.88671875" customWidth="1"/>
  </cols>
  <sheetData>
    <row r="3" spans="3:19" ht="49.8" customHeight="1" x14ac:dyDescent="0.3">
      <c r="E3" t="s">
        <v>240</v>
      </c>
      <c r="F3">
        <v>1205.71</v>
      </c>
      <c r="H3" s="116" t="s">
        <v>179</v>
      </c>
      <c r="I3" s="116"/>
      <c r="J3" s="116"/>
      <c r="K3" s="116"/>
    </row>
    <row r="4" spans="3:19" ht="15" thickBot="1" x14ac:dyDescent="0.35">
      <c r="J4" s="31"/>
    </row>
    <row r="5" spans="3:19" ht="69.599999999999994" thickBot="1" x14ac:dyDescent="0.35">
      <c r="C5" s="117" t="s">
        <v>94</v>
      </c>
      <c r="D5" s="120" t="s">
        <v>147</v>
      </c>
      <c r="E5" s="121"/>
      <c r="F5" s="122"/>
      <c r="G5" s="126"/>
      <c r="H5" s="127" t="s">
        <v>94</v>
      </c>
      <c r="I5" s="130" t="s">
        <v>147</v>
      </c>
      <c r="J5" s="131"/>
      <c r="K5" s="132"/>
      <c r="O5" s="44" t="s">
        <v>153</v>
      </c>
      <c r="P5" s="45" t="s">
        <v>154</v>
      </c>
      <c r="Q5" s="46" t="s">
        <v>155</v>
      </c>
      <c r="R5" s="46" t="s">
        <v>156</v>
      </c>
      <c r="S5" s="46" t="s">
        <v>157</v>
      </c>
    </row>
    <row r="6" spans="3:19" ht="17.399999999999999" thickBot="1" x14ac:dyDescent="0.35">
      <c r="C6" s="118"/>
      <c r="D6" s="123" t="s">
        <v>148</v>
      </c>
      <c r="E6" s="124"/>
      <c r="F6" s="125"/>
      <c r="G6" s="126"/>
      <c r="H6" s="128"/>
      <c r="I6" s="133" t="s">
        <v>160</v>
      </c>
      <c r="J6" s="134"/>
      <c r="K6" s="135"/>
      <c r="O6" s="47" t="s">
        <v>100</v>
      </c>
      <c r="P6" s="48" t="s">
        <v>99</v>
      </c>
      <c r="Q6" s="49">
        <v>543</v>
      </c>
      <c r="R6" s="49">
        <v>615</v>
      </c>
      <c r="S6" s="49">
        <v>799</v>
      </c>
    </row>
    <row r="7" spans="3:19" ht="17.399999999999999" thickBot="1" x14ac:dyDescent="0.35">
      <c r="C7" s="119"/>
      <c r="D7" s="42" t="s">
        <v>149</v>
      </c>
      <c r="E7" s="42" t="s">
        <v>97</v>
      </c>
      <c r="F7" s="42" t="s">
        <v>98</v>
      </c>
      <c r="G7" s="41"/>
      <c r="H7" s="129"/>
      <c r="I7" s="54" t="s">
        <v>151</v>
      </c>
      <c r="J7" s="54" t="s">
        <v>97</v>
      </c>
      <c r="K7" s="54" t="s">
        <v>98</v>
      </c>
      <c r="O7" s="50" t="s">
        <v>101</v>
      </c>
      <c r="P7" s="48" t="s">
        <v>100</v>
      </c>
      <c r="Q7" s="49">
        <v>543</v>
      </c>
      <c r="R7" s="49">
        <v>626</v>
      </c>
      <c r="S7" s="49">
        <v>814</v>
      </c>
    </row>
    <row r="8" spans="3:19" ht="17.399999999999999" thickBot="1" x14ac:dyDescent="0.35">
      <c r="C8" s="43" t="s">
        <v>99</v>
      </c>
      <c r="D8" s="42">
        <v>0.51300000000000001</v>
      </c>
      <c r="E8" s="42">
        <v>0.58099999999999996</v>
      </c>
      <c r="F8" s="42">
        <v>0.755</v>
      </c>
      <c r="G8" s="41"/>
      <c r="H8" s="55" t="s">
        <v>99</v>
      </c>
      <c r="I8" s="56">
        <f>D8*$F$3</f>
        <v>618.52922999999998</v>
      </c>
      <c r="J8" s="56">
        <f>E8*$F$3</f>
        <v>700.51751000000002</v>
      </c>
      <c r="K8" s="56">
        <f>F8*$F$3</f>
        <v>910.31105000000002</v>
      </c>
      <c r="O8" s="50" t="s">
        <v>102</v>
      </c>
      <c r="P8" s="48" t="s">
        <v>101</v>
      </c>
      <c r="Q8" s="49">
        <v>603</v>
      </c>
      <c r="R8" s="49">
        <v>861</v>
      </c>
      <c r="S8" s="49">
        <v>1121</v>
      </c>
    </row>
    <row r="9" spans="3:19" ht="17.399999999999999" thickBot="1" x14ac:dyDescent="0.35">
      <c r="C9" s="43" t="s">
        <v>100</v>
      </c>
      <c r="D9" s="42">
        <v>0.51300000000000001</v>
      </c>
      <c r="E9" s="42">
        <v>0.59199999999999997</v>
      </c>
      <c r="F9" s="42">
        <v>0.76900000000000002</v>
      </c>
      <c r="G9" s="41"/>
      <c r="H9" s="55" t="s">
        <v>100</v>
      </c>
      <c r="I9" s="56">
        <f t="shared" ref="I9:I24" si="0">D9*$F$3</f>
        <v>618.52922999999998</v>
      </c>
      <c r="J9" s="56">
        <f t="shared" ref="J9:J24" si="1">E9*$F$3</f>
        <v>713.78031999999996</v>
      </c>
      <c r="K9" s="56">
        <f t="shared" ref="K9:K23" si="2">F9*$F$3</f>
        <v>927.19099000000006</v>
      </c>
      <c r="O9" s="50" t="s">
        <v>103</v>
      </c>
      <c r="P9" s="48" t="s">
        <v>102</v>
      </c>
      <c r="Q9" s="49">
        <v>616</v>
      </c>
      <c r="R9" s="49">
        <v>880</v>
      </c>
      <c r="S9" s="49">
        <v>1143</v>
      </c>
    </row>
    <row r="10" spans="3:19" ht="17.399999999999999" thickBot="1" x14ac:dyDescent="0.35">
      <c r="C10" s="43" t="s">
        <v>101</v>
      </c>
      <c r="D10" s="42">
        <v>0.56999999999999995</v>
      </c>
      <c r="E10" s="42">
        <v>0.81399999999999995</v>
      </c>
      <c r="F10" s="42">
        <v>1.0589999999999999</v>
      </c>
      <c r="G10" s="41"/>
      <c r="H10" s="55" t="s">
        <v>101</v>
      </c>
      <c r="I10" s="56">
        <f t="shared" si="0"/>
        <v>687.25469999999996</v>
      </c>
      <c r="J10" s="56">
        <f t="shared" si="1"/>
        <v>981.44794000000002</v>
      </c>
      <c r="K10" s="56">
        <f t="shared" si="2"/>
        <v>1276.84689</v>
      </c>
      <c r="O10" s="50" t="s">
        <v>104</v>
      </c>
      <c r="P10" s="48" t="s">
        <v>103</v>
      </c>
      <c r="Q10" s="49">
        <v>659</v>
      </c>
      <c r="R10" s="49">
        <v>942</v>
      </c>
      <c r="S10" s="49">
        <v>1223</v>
      </c>
    </row>
    <row r="11" spans="3:19" ht="17.399999999999999" thickBot="1" x14ac:dyDescent="0.35">
      <c r="C11" s="43" t="s">
        <v>102</v>
      </c>
      <c r="D11" s="42">
        <v>0.58199999999999996</v>
      </c>
      <c r="E11" s="42">
        <v>0.83199999999999996</v>
      </c>
      <c r="F11" s="42">
        <v>1.08</v>
      </c>
      <c r="G11" s="41"/>
      <c r="H11" s="55" t="s">
        <v>102</v>
      </c>
      <c r="I11" s="56">
        <f t="shared" si="0"/>
        <v>701.72321999999997</v>
      </c>
      <c r="J11" s="56">
        <f t="shared" si="1"/>
        <v>1003.15072</v>
      </c>
      <c r="K11" s="56">
        <f t="shared" si="2"/>
        <v>1302.1668000000002</v>
      </c>
      <c r="O11" s="50" t="s">
        <v>105</v>
      </c>
      <c r="P11" s="48" t="s">
        <v>104</v>
      </c>
      <c r="Q11" s="49">
        <v>705</v>
      </c>
      <c r="R11" s="49">
        <v>1005</v>
      </c>
      <c r="S11" s="49">
        <v>1308</v>
      </c>
    </row>
    <row r="12" spans="3:19" ht="17.399999999999999" thickBot="1" x14ac:dyDescent="0.35">
      <c r="C12" s="43" t="s">
        <v>103</v>
      </c>
      <c r="D12" s="42">
        <v>0.623</v>
      </c>
      <c r="E12" s="42">
        <v>0.89</v>
      </c>
      <c r="F12" s="42">
        <v>1.1559999999999999</v>
      </c>
      <c r="G12" s="41"/>
      <c r="H12" s="55" t="s">
        <v>103</v>
      </c>
      <c r="I12" s="56">
        <f t="shared" si="0"/>
        <v>751.15733</v>
      </c>
      <c r="J12" s="56">
        <f t="shared" si="1"/>
        <v>1073.0819000000001</v>
      </c>
      <c r="K12" s="56">
        <f t="shared" si="2"/>
        <v>1393.8007599999999</v>
      </c>
      <c r="O12" s="50" t="s">
        <v>106</v>
      </c>
      <c r="P12" s="48" t="s">
        <v>105</v>
      </c>
      <c r="Q12" s="49">
        <v>842</v>
      </c>
      <c r="R12" s="49">
        <v>1203</v>
      </c>
      <c r="S12" s="49">
        <v>1565</v>
      </c>
    </row>
    <row r="13" spans="3:19" ht="17.399999999999999" thickBot="1" x14ac:dyDescent="0.35">
      <c r="C13" s="43" t="s">
        <v>104</v>
      </c>
      <c r="D13" s="42">
        <v>0.66600000000000004</v>
      </c>
      <c r="E13" s="42">
        <v>0.95</v>
      </c>
      <c r="F13" s="42">
        <v>1.236</v>
      </c>
      <c r="G13" s="41"/>
      <c r="H13" s="55" t="s">
        <v>104</v>
      </c>
      <c r="I13" s="56">
        <f t="shared" si="0"/>
        <v>803.00286000000006</v>
      </c>
      <c r="J13" s="56">
        <f t="shared" si="1"/>
        <v>1145.4245000000001</v>
      </c>
      <c r="K13" s="56">
        <f t="shared" si="2"/>
        <v>1490.25756</v>
      </c>
      <c r="O13" s="50" t="s">
        <v>107</v>
      </c>
      <c r="P13" s="48" t="s">
        <v>106</v>
      </c>
      <c r="Q13" s="49">
        <v>899</v>
      </c>
      <c r="R13" s="49">
        <v>1291</v>
      </c>
      <c r="S13" s="49">
        <v>1671</v>
      </c>
    </row>
    <row r="14" spans="3:19" ht="17.399999999999999" thickBot="1" x14ac:dyDescent="0.35">
      <c r="C14" s="43" t="s">
        <v>105</v>
      </c>
      <c r="D14" s="42">
        <v>0.79600000000000004</v>
      </c>
      <c r="E14" s="42">
        <v>1.137</v>
      </c>
      <c r="F14" s="42">
        <v>1.4790000000000001</v>
      </c>
      <c r="G14" s="41"/>
      <c r="H14" s="55" t="s">
        <v>105</v>
      </c>
      <c r="I14" s="56">
        <f t="shared" si="0"/>
        <v>959.74516000000006</v>
      </c>
      <c r="J14" s="56">
        <f t="shared" si="1"/>
        <v>1370.8922700000001</v>
      </c>
      <c r="K14" s="56">
        <f t="shared" si="2"/>
        <v>1783.2450900000001</v>
      </c>
      <c r="O14" s="50" t="s">
        <v>108</v>
      </c>
      <c r="P14" s="48" t="s">
        <v>107</v>
      </c>
      <c r="Q14" s="49">
        <v>1076</v>
      </c>
      <c r="R14" s="49">
        <v>1537</v>
      </c>
      <c r="S14" s="49">
        <v>1923</v>
      </c>
    </row>
    <row r="15" spans="3:19" ht="17.399999999999999" thickBot="1" x14ac:dyDescent="0.35">
      <c r="C15" s="43" t="s">
        <v>106</v>
      </c>
      <c r="D15" s="42">
        <v>0.85</v>
      </c>
      <c r="E15" s="42">
        <v>1.22</v>
      </c>
      <c r="F15" s="42">
        <v>1.579</v>
      </c>
      <c r="G15" s="41"/>
      <c r="H15" s="55" t="s">
        <v>106</v>
      </c>
      <c r="I15" s="56">
        <f t="shared" si="0"/>
        <v>1024.8534999999999</v>
      </c>
      <c r="J15" s="56">
        <f t="shared" si="1"/>
        <v>1470.9662000000001</v>
      </c>
      <c r="K15" s="56">
        <f t="shared" si="2"/>
        <v>1903.81609</v>
      </c>
      <c r="O15" s="50" t="s">
        <v>109</v>
      </c>
      <c r="P15" s="48" t="s">
        <v>108</v>
      </c>
      <c r="Q15" s="49">
        <v>1301</v>
      </c>
      <c r="R15" s="49">
        <v>1859</v>
      </c>
      <c r="S15" s="49">
        <v>2325</v>
      </c>
    </row>
    <row r="16" spans="3:19" ht="17.399999999999999" thickBot="1" x14ac:dyDescent="0.35">
      <c r="C16" s="43" t="s">
        <v>107</v>
      </c>
      <c r="D16" s="42">
        <v>1.0169999999999999</v>
      </c>
      <c r="E16" s="42">
        <v>1.4530000000000001</v>
      </c>
      <c r="F16" s="42">
        <v>1.8169999999999999</v>
      </c>
      <c r="G16" s="41"/>
      <c r="H16" s="55" t="s">
        <v>107</v>
      </c>
      <c r="I16" s="56">
        <f t="shared" si="0"/>
        <v>1226.2070699999999</v>
      </c>
      <c r="J16" s="56">
        <f t="shared" si="1"/>
        <v>1751.8966300000002</v>
      </c>
      <c r="K16" s="56">
        <f t="shared" si="2"/>
        <v>2190.7750700000001</v>
      </c>
      <c r="O16" s="50" t="s">
        <v>110</v>
      </c>
      <c r="P16" s="48" t="s">
        <v>109</v>
      </c>
      <c r="Q16" s="49">
        <v>1624</v>
      </c>
      <c r="R16" s="49">
        <v>2321</v>
      </c>
      <c r="S16" s="49">
        <v>2902</v>
      </c>
    </row>
    <row r="17" spans="3:19" ht="17.399999999999999" thickBot="1" x14ac:dyDescent="0.35">
      <c r="C17" s="43" t="s">
        <v>108</v>
      </c>
      <c r="D17" s="42">
        <v>1.23</v>
      </c>
      <c r="E17" s="42">
        <v>1.7569999999999999</v>
      </c>
      <c r="F17" s="42">
        <v>2.1970000000000001</v>
      </c>
      <c r="G17" s="41"/>
      <c r="H17" s="55" t="s">
        <v>108</v>
      </c>
      <c r="I17" s="56">
        <f t="shared" si="0"/>
        <v>1483.0233000000001</v>
      </c>
      <c r="J17" s="56">
        <f t="shared" si="1"/>
        <v>2118.4324699999997</v>
      </c>
      <c r="K17" s="56">
        <f t="shared" si="2"/>
        <v>2648.9448700000003</v>
      </c>
      <c r="O17" s="50" t="s">
        <v>111</v>
      </c>
      <c r="P17" s="48" t="s">
        <v>110</v>
      </c>
      <c r="Q17" s="49">
        <v>2022</v>
      </c>
      <c r="R17" s="49">
        <v>2889</v>
      </c>
      <c r="S17" s="49">
        <v>3466</v>
      </c>
    </row>
    <row r="18" spans="3:19" ht="17.399999999999999" thickBot="1" x14ac:dyDescent="0.35">
      <c r="C18" s="43" t="s">
        <v>109</v>
      </c>
      <c r="D18" s="42">
        <v>1.5349999999999999</v>
      </c>
      <c r="E18" s="42">
        <v>2.194</v>
      </c>
      <c r="F18" s="42">
        <v>2.7429999999999999</v>
      </c>
      <c r="G18" s="41"/>
      <c r="H18" s="55" t="s">
        <v>109</v>
      </c>
      <c r="I18" s="56">
        <f t="shared" si="0"/>
        <v>1850.76485</v>
      </c>
      <c r="J18" s="56">
        <f t="shared" si="1"/>
        <v>2645.3277400000002</v>
      </c>
      <c r="K18" s="56">
        <f t="shared" si="2"/>
        <v>3307.26253</v>
      </c>
      <c r="O18" s="50" t="s">
        <v>112</v>
      </c>
      <c r="P18" s="48" t="s">
        <v>111</v>
      </c>
      <c r="Q18" s="49">
        <v>2507</v>
      </c>
      <c r="R18" s="49">
        <v>3582</v>
      </c>
      <c r="S18" s="49">
        <v>4298</v>
      </c>
    </row>
    <row r="19" spans="3:19" ht="17.399999999999999" thickBot="1" x14ac:dyDescent="0.35">
      <c r="C19" s="43" t="s">
        <v>110</v>
      </c>
      <c r="D19" s="42">
        <v>1.911</v>
      </c>
      <c r="E19" s="42">
        <v>2.73</v>
      </c>
      <c r="F19" s="42">
        <v>3.2759999999999998</v>
      </c>
      <c r="G19" s="41"/>
      <c r="H19" s="55" t="s">
        <v>110</v>
      </c>
      <c r="I19" s="56">
        <f t="shared" si="0"/>
        <v>2304.1118100000003</v>
      </c>
      <c r="J19" s="56">
        <f t="shared" si="1"/>
        <v>3291.5882999999999</v>
      </c>
      <c r="K19" s="56">
        <f t="shared" si="2"/>
        <v>3949.9059600000001</v>
      </c>
      <c r="O19" s="50" t="s">
        <v>113</v>
      </c>
      <c r="P19" s="48" t="s">
        <v>112</v>
      </c>
      <c r="Q19" s="49">
        <v>3001</v>
      </c>
      <c r="R19" s="49">
        <v>4285</v>
      </c>
      <c r="S19" s="49">
        <v>5142</v>
      </c>
    </row>
    <row r="20" spans="3:19" ht="17.399999999999999" thickBot="1" x14ac:dyDescent="0.35">
      <c r="C20" s="43" t="s">
        <v>111</v>
      </c>
      <c r="D20" s="42">
        <v>2.3690000000000002</v>
      </c>
      <c r="E20" s="42">
        <v>3.3849999999999998</v>
      </c>
      <c r="F20" s="42">
        <v>4.0620000000000003</v>
      </c>
      <c r="G20" s="41"/>
      <c r="H20" s="55" t="s">
        <v>111</v>
      </c>
      <c r="I20" s="56">
        <f t="shared" si="0"/>
        <v>2856.3269900000005</v>
      </c>
      <c r="J20" s="56">
        <f t="shared" si="1"/>
        <v>4081.3283499999998</v>
      </c>
      <c r="K20" s="56">
        <f t="shared" si="2"/>
        <v>4897.5940200000005</v>
      </c>
      <c r="O20" s="50" t="s">
        <v>114</v>
      </c>
      <c r="P20" s="48" t="s">
        <v>113</v>
      </c>
      <c r="Q20" s="49">
        <v>3380</v>
      </c>
      <c r="R20" s="49">
        <v>4827</v>
      </c>
      <c r="S20" s="49">
        <v>5793</v>
      </c>
    </row>
    <row r="21" spans="3:19" ht="17.399999999999999" thickBot="1" x14ac:dyDescent="0.35">
      <c r="C21" s="43" t="s">
        <v>112</v>
      </c>
      <c r="D21" s="42">
        <v>2.8359999999999999</v>
      </c>
      <c r="E21" s="42">
        <v>4.05</v>
      </c>
      <c r="F21" s="42">
        <v>4.8600000000000003</v>
      </c>
      <c r="G21" s="41"/>
      <c r="H21" s="55" t="s">
        <v>112</v>
      </c>
      <c r="I21" s="56">
        <f t="shared" si="0"/>
        <v>3419.39356</v>
      </c>
      <c r="J21" s="56">
        <f t="shared" si="1"/>
        <v>4883.1255000000001</v>
      </c>
      <c r="K21" s="56">
        <f t="shared" si="2"/>
        <v>5859.7506000000003</v>
      </c>
      <c r="O21" s="47" t="s">
        <v>158</v>
      </c>
      <c r="P21" s="48" t="s">
        <v>114</v>
      </c>
      <c r="Q21" s="49">
        <v>3550</v>
      </c>
      <c r="R21" s="49">
        <v>5071</v>
      </c>
      <c r="S21" s="49">
        <v>6085</v>
      </c>
    </row>
    <row r="22" spans="3:19" ht="17.399999999999999" thickBot="1" x14ac:dyDescent="0.35">
      <c r="C22" s="43" t="s">
        <v>113</v>
      </c>
      <c r="D22" s="42">
        <v>3.194</v>
      </c>
      <c r="E22" s="42">
        <v>4.5620000000000003</v>
      </c>
      <c r="F22" s="42">
        <v>5.4749999999999996</v>
      </c>
      <c r="G22" s="41"/>
      <c r="H22" s="55" t="s">
        <v>113</v>
      </c>
      <c r="I22" s="56">
        <f t="shared" si="0"/>
        <v>3851.0377400000002</v>
      </c>
      <c r="J22" s="56">
        <f t="shared" si="1"/>
        <v>5500.4490200000009</v>
      </c>
      <c r="K22" s="56">
        <f t="shared" si="2"/>
        <v>6601.2622499999998</v>
      </c>
      <c r="O22" s="47" t="s">
        <v>159</v>
      </c>
      <c r="P22" s="48" t="s">
        <v>150</v>
      </c>
      <c r="Q22" s="49">
        <v>3898</v>
      </c>
      <c r="R22" s="49">
        <v>5569</v>
      </c>
      <c r="S22" s="49">
        <v>6403</v>
      </c>
    </row>
    <row r="23" spans="3:19" ht="17.399999999999999" thickBot="1" x14ac:dyDescent="0.35">
      <c r="C23" s="43" t="s">
        <v>114</v>
      </c>
      <c r="D23" s="42">
        <v>3.355</v>
      </c>
      <c r="E23" s="42">
        <v>4.7930000000000001</v>
      </c>
      <c r="F23" s="42">
        <v>5.7510000000000003</v>
      </c>
      <c r="G23" s="41"/>
      <c r="H23" s="55" t="s">
        <v>114</v>
      </c>
      <c r="I23" s="56">
        <f t="shared" si="0"/>
        <v>4045.1570500000003</v>
      </c>
      <c r="J23" s="56">
        <f t="shared" si="1"/>
        <v>5778.96803</v>
      </c>
      <c r="K23" s="56">
        <f t="shared" si="2"/>
        <v>6934.0382100000006</v>
      </c>
    </row>
    <row r="24" spans="3:19" ht="17.399999999999999" thickBot="1" x14ac:dyDescent="0.35">
      <c r="C24" s="43" t="s">
        <v>150</v>
      </c>
      <c r="D24" s="42">
        <v>3.6840000000000002</v>
      </c>
      <c r="E24" s="42">
        <v>5.2629999999999999</v>
      </c>
      <c r="F24" s="42">
        <v>6.0510000000000002</v>
      </c>
      <c r="G24" s="41"/>
      <c r="H24" s="55" t="s">
        <v>150</v>
      </c>
      <c r="I24" s="56">
        <f t="shared" si="0"/>
        <v>4441.8356400000002</v>
      </c>
      <c r="J24" s="56">
        <f t="shared" si="1"/>
        <v>6345.6517300000005</v>
      </c>
      <c r="K24" s="56">
        <f>F24*$F$3</f>
        <v>7295.7512100000004</v>
      </c>
    </row>
    <row r="25" spans="3:19" ht="33" customHeight="1" x14ac:dyDescent="0.3">
      <c r="H25" s="143" t="s">
        <v>250</v>
      </c>
      <c r="I25" s="144"/>
      <c r="J25" s="144"/>
      <c r="K25" s="144"/>
      <c r="L25" s="144"/>
      <c r="M25" s="144"/>
    </row>
    <row r="26" spans="3:19" x14ac:dyDescent="0.3">
      <c r="H26" s="51" t="s">
        <v>152</v>
      </c>
    </row>
  </sheetData>
  <mergeCells count="9">
    <mergeCell ref="H25:M25"/>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L22"/>
  <sheetViews>
    <sheetView workbookViewId="0">
      <selection activeCell="C16" sqref="C16"/>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4" spans="2:12" s="1" customFormat="1" ht="22.2" customHeight="1" x14ac:dyDescent="0.3">
      <c r="B4" s="4"/>
      <c r="C4" s="4" t="s">
        <v>0</v>
      </c>
      <c r="D4" s="4">
        <v>2018</v>
      </c>
      <c r="E4" s="4">
        <v>2019</v>
      </c>
      <c r="F4" s="32" t="s">
        <v>129</v>
      </c>
      <c r="G4" s="4">
        <v>2020</v>
      </c>
      <c r="H4" s="32" t="s">
        <v>213</v>
      </c>
      <c r="I4" s="4">
        <v>2021</v>
      </c>
      <c r="J4" s="32" t="s">
        <v>212</v>
      </c>
      <c r="K4" s="4">
        <v>2022</v>
      </c>
      <c r="L4" s="32" t="s">
        <v>231</v>
      </c>
    </row>
    <row r="5" spans="2:12" x14ac:dyDescent="0.3">
      <c r="B5" s="8" t="s">
        <v>128</v>
      </c>
      <c r="C5" s="4" t="s">
        <v>127</v>
      </c>
      <c r="D5" s="8">
        <v>1991</v>
      </c>
      <c r="E5" s="8">
        <v>2083</v>
      </c>
      <c r="F5" s="8">
        <v>4.5999999999999996</v>
      </c>
      <c r="G5" s="8">
        <v>2161</v>
      </c>
      <c r="H5" s="17">
        <v>3.8</v>
      </c>
      <c r="I5" s="8">
        <v>2282</v>
      </c>
      <c r="J5" s="57">
        <f>I5/G5%-100</f>
        <v>5.5992596020360992</v>
      </c>
      <c r="K5" s="8">
        <v>2437</v>
      </c>
      <c r="L5" s="75">
        <f>K5/I5%-100</f>
        <v>6.7922874671340878</v>
      </c>
    </row>
    <row r="6" spans="2:12" ht="28.8" x14ac:dyDescent="0.3">
      <c r="B6" s="136" t="s">
        <v>134</v>
      </c>
      <c r="C6" s="4" t="s">
        <v>130</v>
      </c>
      <c r="D6" s="8">
        <v>1592</v>
      </c>
      <c r="E6" s="8">
        <v>1731</v>
      </c>
      <c r="F6" s="8">
        <v>8.6999999999999993</v>
      </c>
      <c r="G6" s="8">
        <v>1866</v>
      </c>
      <c r="H6" s="17">
        <v>7.8</v>
      </c>
      <c r="I6" s="8">
        <v>2088</v>
      </c>
      <c r="J6" s="57">
        <f>I6/G6%-100</f>
        <v>11.897106109324753</v>
      </c>
      <c r="K6" s="8">
        <v>2287</v>
      </c>
      <c r="L6" s="75">
        <f t="shared" ref="L6:L9" si="0">K6/I6%-100</f>
        <v>9.5306513409961724</v>
      </c>
    </row>
    <row r="7" spans="2:12" ht="28.8" x14ac:dyDescent="0.3">
      <c r="B7" s="136"/>
      <c r="C7" s="4" t="s">
        <v>131</v>
      </c>
      <c r="D7" s="8">
        <v>1276</v>
      </c>
      <c r="E7" s="8">
        <v>1366</v>
      </c>
      <c r="F7" s="8">
        <v>7.1</v>
      </c>
      <c r="G7" s="8">
        <v>1413</v>
      </c>
      <c r="H7" s="17">
        <v>3.4</v>
      </c>
      <c r="I7" s="8">
        <v>1526</v>
      </c>
      <c r="J7" s="57">
        <f>I7/G7%-100</f>
        <v>7.9971691436659569</v>
      </c>
      <c r="K7" s="8">
        <v>1678</v>
      </c>
      <c r="L7" s="75">
        <f t="shared" si="0"/>
        <v>9.9606815203145516</v>
      </c>
    </row>
    <row r="8" spans="2:12" x14ac:dyDescent="0.3">
      <c r="B8" s="8" t="s">
        <v>135</v>
      </c>
      <c r="C8" s="4" t="s">
        <v>132</v>
      </c>
      <c r="D8" s="8">
        <v>1000</v>
      </c>
      <c r="E8" s="8">
        <v>1071</v>
      </c>
      <c r="F8" s="8">
        <v>7.1</v>
      </c>
      <c r="G8" s="8">
        <v>1068</v>
      </c>
      <c r="H8" s="58">
        <v>-0.3</v>
      </c>
      <c r="I8" s="8">
        <v>1152</v>
      </c>
      <c r="J8" s="57">
        <f>I8/G8%-100</f>
        <v>7.8651685393258504</v>
      </c>
      <c r="K8" s="8">
        <v>1278</v>
      </c>
      <c r="L8" s="75">
        <f t="shared" si="0"/>
        <v>10.9375</v>
      </c>
    </row>
    <row r="9" spans="2:12" x14ac:dyDescent="0.3">
      <c r="B9" s="8" t="s">
        <v>136</v>
      </c>
      <c r="C9" s="4" t="s">
        <v>133</v>
      </c>
      <c r="D9" s="8">
        <v>1004</v>
      </c>
      <c r="E9" s="8">
        <v>1076</v>
      </c>
      <c r="F9" s="8">
        <v>7.2</v>
      </c>
      <c r="G9" s="8">
        <v>1143</v>
      </c>
      <c r="H9" s="17">
        <v>6.2</v>
      </c>
      <c r="I9" s="8">
        <v>1277</v>
      </c>
      <c r="J9" s="57">
        <f>I9/G9%-100</f>
        <v>11.723534558180233</v>
      </c>
      <c r="K9" s="8">
        <v>1373</v>
      </c>
      <c r="L9" s="75">
        <f t="shared" si="0"/>
        <v>7.5176194205168372</v>
      </c>
    </row>
    <row r="13" spans="2:12" x14ac:dyDescent="0.3">
      <c r="C13" s="1" t="s">
        <v>137</v>
      </c>
    </row>
    <row r="14" spans="2:12" ht="43.2" x14ac:dyDescent="0.3">
      <c r="B14" t="s">
        <v>216</v>
      </c>
      <c r="C14" s="33" t="s">
        <v>138</v>
      </c>
    </row>
    <row r="15" spans="2:12" ht="43.2" x14ac:dyDescent="0.3">
      <c r="B15" t="s">
        <v>215</v>
      </c>
      <c r="C15" s="33" t="s">
        <v>214</v>
      </c>
    </row>
    <row r="16" spans="2:12" ht="43.2" x14ac:dyDescent="0.3">
      <c r="B16" t="s">
        <v>239</v>
      </c>
      <c r="C16" s="33" t="s">
        <v>230</v>
      </c>
    </row>
    <row r="18" spans="3:7" x14ac:dyDescent="0.3">
      <c r="C18" s="1" t="s">
        <v>217</v>
      </c>
      <c r="G18">
        <v>0.2</v>
      </c>
    </row>
    <row r="20" spans="3:7" x14ac:dyDescent="0.3">
      <c r="C20" s="1" t="s">
        <v>139</v>
      </c>
    </row>
    <row r="21" spans="3:7" ht="28.8" hidden="1" x14ac:dyDescent="0.3">
      <c r="C21" s="33" t="s">
        <v>140</v>
      </c>
    </row>
    <row r="22" spans="3:7" ht="43.2" x14ac:dyDescent="0.3">
      <c r="C22" s="33" t="s">
        <v>141</v>
      </c>
    </row>
  </sheetData>
  <mergeCells count="1">
    <mergeCell ref="B6:B7"/>
  </mergeCells>
  <hyperlinks>
    <hyperlink ref="C14" r:id="rId1" xr:uid="{07135CF3-B0E2-4F44-9ABA-D8A04C0AB74C}"/>
    <hyperlink ref="C21" r:id="rId2" xr:uid="{1DB87B1E-CFE5-4028-B7EC-2CCD4BA8E5EB}"/>
    <hyperlink ref="C22" r:id="rId3" xr:uid="{7595AE18-489F-43A1-8729-368CD4C1D287}"/>
    <hyperlink ref="C15" r:id="rId4" xr:uid="{38E6B4E0-E671-4F55-91CC-A0E7B5F5B275}"/>
    <hyperlink ref="C16" r:id="rId5" xr:uid="{A1BA7DD1-5930-45D0-B793-48084F04651E}"/>
  </hyperlinks>
  <pageMargins left="0.7" right="0.7" top="0.75" bottom="0.75" header="0.3" footer="0.3"/>
  <pageSetup paperSize="9" orientation="portrait" verticalDpi="0"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7" t="s">
        <v>92</v>
      </c>
      <c r="C4" s="137" t="s">
        <v>94</v>
      </c>
      <c r="D4" s="139" t="s">
        <v>95</v>
      </c>
      <c r="E4" s="140"/>
      <c r="F4" s="141"/>
      <c r="I4" s="37" t="s">
        <v>92</v>
      </c>
      <c r="J4" s="137" t="s">
        <v>94</v>
      </c>
      <c r="K4" s="139" t="s">
        <v>95</v>
      </c>
      <c r="L4" s="140"/>
      <c r="M4" s="141"/>
    </row>
    <row r="5" spans="2:13" ht="15" thickBot="1" x14ac:dyDescent="0.35">
      <c r="B5" s="38" t="s">
        <v>93</v>
      </c>
      <c r="C5" s="138"/>
      <c r="D5" s="39" t="s">
        <v>96</v>
      </c>
      <c r="E5" s="39" t="s">
        <v>97</v>
      </c>
      <c r="F5" s="39" t="s">
        <v>98</v>
      </c>
      <c r="I5" s="38" t="s">
        <v>93</v>
      </c>
      <c r="J5" s="138"/>
      <c r="K5" s="39" t="s">
        <v>96</v>
      </c>
      <c r="L5" s="39" t="s">
        <v>97</v>
      </c>
      <c r="M5" s="39" t="s">
        <v>98</v>
      </c>
    </row>
    <row r="6" spans="2:13" ht="15" thickBot="1" x14ac:dyDescent="0.35">
      <c r="B6" s="39" t="s">
        <v>99</v>
      </c>
      <c r="C6" s="39">
        <v>16</v>
      </c>
      <c r="D6" s="39">
        <v>3.0350000000000001</v>
      </c>
      <c r="E6" s="39">
        <v>4.3360000000000003</v>
      </c>
      <c r="F6" s="39">
        <v>4.55</v>
      </c>
      <c r="I6" s="39" t="s">
        <v>99</v>
      </c>
      <c r="J6" s="39">
        <v>16</v>
      </c>
      <c r="K6" s="40">
        <f>D6*L2</f>
        <v>3211.3334999999997</v>
      </c>
      <c r="L6" s="40">
        <f>E6*L2</f>
        <v>4587.9215999999997</v>
      </c>
      <c r="M6" s="40">
        <f>F6*L2</f>
        <v>4814.3549999999996</v>
      </c>
    </row>
    <row r="7" spans="2:13" ht="15" thickBot="1" x14ac:dyDescent="0.35">
      <c r="B7" s="39" t="s">
        <v>100</v>
      </c>
      <c r="C7" s="39">
        <v>15</v>
      </c>
      <c r="D7" s="39">
        <v>2.8359999999999999</v>
      </c>
      <c r="E7" s="39">
        <v>4.05</v>
      </c>
      <c r="F7" s="39">
        <v>4.3540000000000001</v>
      </c>
      <c r="I7" s="39" t="s">
        <v>100</v>
      </c>
      <c r="J7" s="39">
        <v>15</v>
      </c>
      <c r="K7" s="40">
        <f>D7*L2</f>
        <v>3000.7715999999996</v>
      </c>
      <c r="L7" s="40">
        <f>E7*L2</f>
        <v>4285.3049999999994</v>
      </c>
      <c r="M7" s="40">
        <f>F7*L2</f>
        <v>4606.9673999999995</v>
      </c>
    </row>
    <row r="8" spans="2:13" ht="15" thickBot="1" x14ac:dyDescent="0.35">
      <c r="B8" s="39" t="s">
        <v>101</v>
      </c>
      <c r="C8" s="39">
        <v>14</v>
      </c>
      <c r="D8" s="39">
        <v>2.3690000000000002</v>
      </c>
      <c r="E8" s="39">
        <v>3.3849999999999998</v>
      </c>
      <c r="F8" s="39">
        <v>4.0620000000000003</v>
      </c>
      <c r="I8" s="39" t="s">
        <v>101</v>
      </c>
      <c r="J8" s="39">
        <v>14</v>
      </c>
      <c r="K8" s="40">
        <f>D8*L2</f>
        <v>2506.6388999999999</v>
      </c>
      <c r="L8" s="40">
        <f>E8*L2</f>
        <v>3581.6684999999993</v>
      </c>
      <c r="M8" s="40">
        <f>F8*L2</f>
        <v>4298.0021999999999</v>
      </c>
    </row>
    <row r="9" spans="2:13" ht="15" thickBot="1" x14ac:dyDescent="0.35">
      <c r="B9" s="39" t="s">
        <v>102</v>
      </c>
      <c r="C9" s="39">
        <v>13</v>
      </c>
      <c r="D9" s="39">
        <v>1.911</v>
      </c>
      <c r="E9" s="39">
        <v>2.73</v>
      </c>
      <c r="F9" s="39">
        <v>3.2759999999999998</v>
      </c>
      <c r="I9" s="39" t="s">
        <v>102</v>
      </c>
      <c r="J9" s="39">
        <v>13</v>
      </c>
      <c r="K9" s="40">
        <f>D9*L2</f>
        <v>2022.0291</v>
      </c>
      <c r="L9" s="40">
        <f>E9*L2</f>
        <v>2888.6129999999998</v>
      </c>
      <c r="M9" s="40">
        <f>F9*L2</f>
        <v>3466.3355999999994</v>
      </c>
    </row>
    <row r="10" spans="2:13" ht="15" thickBot="1" x14ac:dyDescent="0.35">
      <c r="B10" s="39" t="s">
        <v>103</v>
      </c>
      <c r="C10" s="39">
        <v>12</v>
      </c>
      <c r="D10" s="39">
        <v>1.5349999999999999</v>
      </c>
      <c r="E10" s="39">
        <v>2.194</v>
      </c>
      <c r="F10" s="39">
        <v>2.7429999999999999</v>
      </c>
      <c r="I10" s="39" t="s">
        <v>103</v>
      </c>
      <c r="J10" s="39">
        <v>12</v>
      </c>
      <c r="K10" s="40">
        <f>D10*L2</f>
        <v>1624.1834999999999</v>
      </c>
      <c r="L10" s="40">
        <f>E10*L2</f>
        <v>2321.4713999999999</v>
      </c>
      <c r="M10" s="40">
        <f>F10*L2</f>
        <v>2902.3682999999996</v>
      </c>
    </row>
    <row r="11" spans="2:13" ht="15" thickBot="1" x14ac:dyDescent="0.35">
      <c r="B11" s="39" t="s">
        <v>104</v>
      </c>
      <c r="C11" s="39">
        <v>11</v>
      </c>
      <c r="D11" s="39">
        <v>1.23</v>
      </c>
      <c r="E11" s="39">
        <v>1.7569999999999999</v>
      </c>
      <c r="F11" s="39">
        <v>2.1970000000000001</v>
      </c>
      <c r="I11" s="39" t="s">
        <v>104</v>
      </c>
      <c r="J11" s="39">
        <v>11</v>
      </c>
      <c r="K11" s="40">
        <f>D11*L2</f>
        <v>1301.463</v>
      </c>
      <c r="L11" s="40">
        <f>E11*L2</f>
        <v>1859.0816999999997</v>
      </c>
      <c r="M11" s="40">
        <f>F11*L2</f>
        <v>2324.6457</v>
      </c>
    </row>
    <row r="12" spans="2:13" ht="15" thickBot="1" x14ac:dyDescent="0.35">
      <c r="B12" s="39" t="s">
        <v>105</v>
      </c>
      <c r="C12" s="39">
        <v>10</v>
      </c>
      <c r="D12" s="39">
        <v>1.0169999999999999</v>
      </c>
      <c r="E12" s="39">
        <v>1.4530000000000001</v>
      </c>
      <c r="F12" s="39">
        <v>1.8169999999999999</v>
      </c>
      <c r="I12" s="39" t="s">
        <v>105</v>
      </c>
      <c r="J12" s="39">
        <v>10</v>
      </c>
      <c r="K12" s="40">
        <f>D12*L2</f>
        <v>1076.0876999999998</v>
      </c>
      <c r="L12" s="40">
        <f>E12*L2</f>
        <v>1537.4193</v>
      </c>
      <c r="M12" s="40">
        <f>F12*L2</f>
        <v>1922.5676999999998</v>
      </c>
    </row>
    <row r="13" spans="2:13" ht="15" thickBot="1" x14ac:dyDescent="0.35">
      <c r="B13" s="39" t="s">
        <v>106</v>
      </c>
      <c r="C13" s="39">
        <v>9</v>
      </c>
      <c r="D13" s="39">
        <v>0.85</v>
      </c>
      <c r="E13" s="39">
        <v>1.2150000000000001</v>
      </c>
      <c r="F13" s="39">
        <v>1.579</v>
      </c>
      <c r="I13" s="39" t="s">
        <v>106</v>
      </c>
      <c r="J13" s="39">
        <v>9</v>
      </c>
      <c r="K13" s="40">
        <f>D13*L2</f>
        <v>899.38499999999988</v>
      </c>
      <c r="L13" s="40">
        <f>E13*L2</f>
        <v>1285.5915</v>
      </c>
      <c r="M13" s="40">
        <f>F13*L2</f>
        <v>1670.7398999999998</v>
      </c>
    </row>
    <row r="14" spans="2:13" ht="15" thickBot="1" x14ac:dyDescent="0.35">
      <c r="B14" s="39" t="s">
        <v>107</v>
      </c>
      <c r="C14" s="39">
        <v>8</v>
      </c>
      <c r="D14" s="39">
        <v>0.79600000000000004</v>
      </c>
      <c r="E14" s="39">
        <v>1.137</v>
      </c>
      <c r="F14" s="39">
        <v>1.4790000000000001</v>
      </c>
      <c r="I14" s="39" t="s">
        <v>107</v>
      </c>
      <c r="J14" s="39">
        <v>8</v>
      </c>
      <c r="K14" s="40">
        <f>D14*L2</f>
        <v>842.24759999999992</v>
      </c>
      <c r="L14" s="40">
        <f>E14*L2</f>
        <v>1203.0597</v>
      </c>
      <c r="M14" s="40">
        <f>F14*L2</f>
        <v>1564.9298999999999</v>
      </c>
    </row>
    <row r="15" spans="2:13" ht="15" thickBot="1" x14ac:dyDescent="0.35">
      <c r="B15" s="39" t="s">
        <v>108</v>
      </c>
      <c r="C15" s="39">
        <v>7</v>
      </c>
      <c r="D15" s="39">
        <v>0.66600000000000004</v>
      </c>
      <c r="E15" s="39">
        <v>0.95</v>
      </c>
      <c r="F15" s="39">
        <v>1.236</v>
      </c>
      <c r="I15" s="39" t="s">
        <v>108</v>
      </c>
      <c r="J15" s="39">
        <v>7</v>
      </c>
      <c r="K15" s="40">
        <f>D15*L2</f>
        <v>704.69459999999992</v>
      </c>
      <c r="L15" s="40">
        <f>E15*L2</f>
        <v>1005.1949999999998</v>
      </c>
      <c r="M15" s="40">
        <f>F15*L2</f>
        <v>1307.8115999999998</v>
      </c>
    </row>
    <row r="16" spans="2:13" ht="15" thickBot="1" x14ac:dyDescent="0.35">
      <c r="B16" s="39" t="s">
        <v>109</v>
      </c>
      <c r="C16" s="39">
        <v>6</v>
      </c>
      <c r="D16" s="39">
        <v>0.623</v>
      </c>
      <c r="E16" s="39">
        <v>0.89</v>
      </c>
      <c r="F16" s="39">
        <v>1.1559999999999999</v>
      </c>
      <c r="I16" s="39" t="s">
        <v>109</v>
      </c>
      <c r="J16" s="39">
        <v>6</v>
      </c>
      <c r="K16" s="40">
        <f>D16*L2</f>
        <v>659.19629999999995</v>
      </c>
      <c r="L16" s="40">
        <f>E16*L2</f>
        <v>941.70899999999995</v>
      </c>
      <c r="M16" s="40">
        <f>F16*L2</f>
        <v>1223.1635999999999</v>
      </c>
    </row>
    <row r="17" spans="2:13" ht="15" thickBot="1" x14ac:dyDescent="0.35">
      <c r="B17" s="39" t="s">
        <v>110</v>
      </c>
      <c r="C17" s="39">
        <v>5</v>
      </c>
      <c r="D17" s="39">
        <v>0.58199999999999996</v>
      </c>
      <c r="E17" s="39">
        <v>0.83199999999999996</v>
      </c>
      <c r="F17" s="39">
        <v>1.08</v>
      </c>
      <c r="I17" s="39" t="s">
        <v>110</v>
      </c>
      <c r="J17" s="39">
        <v>5</v>
      </c>
      <c r="K17" s="40">
        <f>D17*L2</f>
        <v>615.81419999999991</v>
      </c>
      <c r="L17" s="40">
        <f>E17*L2</f>
        <v>880.33919999999989</v>
      </c>
      <c r="M17" s="40">
        <f>F17*L2</f>
        <v>1142.748</v>
      </c>
    </row>
    <row r="18" spans="2:13" ht="15" thickBot="1" x14ac:dyDescent="0.35">
      <c r="B18" s="39" t="s">
        <v>111</v>
      </c>
      <c r="C18" s="39">
        <v>4</v>
      </c>
      <c r="D18" s="39">
        <v>0.56999999999999995</v>
      </c>
      <c r="E18" s="39">
        <v>0.81399999999999995</v>
      </c>
      <c r="F18" s="39">
        <v>1.0589999999999999</v>
      </c>
      <c r="I18" s="39" t="s">
        <v>111</v>
      </c>
      <c r="J18" s="39">
        <v>4</v>
      </c>
      <c r="K18" s="40">
        <f>D18*L2</f>
        <v>603.11699999999985</v>
      </c>
      <c r="L18" s="40">
        <f>E18*L2</f>
        <v>861.29339999999991</v>
      </c>
      <c r="M18" s="40">
        <f>F18*L2</f>
        <v>1120.5278999999998</v>
      </c>
    </row>
    <row r="19" spans="2:13" ht="15" thickBot="1" x14ac:dyDescent="0.35">
      <c r="B19" s="39" t="s">
        <v>112</v>
      </c>
      <c r="C19" s="39">
        <v>3</v>
      </c>
      <c r="D19" s="39">
        <v>0.441</v>
      </c>
      <c r="E19" s="39">
        <v>0.59199999999999997</v>
      </c>
      <c r="F19" s="39">
        <v>0.76900000000000002</v>
      </c>
      <c r="I19" s="39" t="s">
        <v>112</v>
      </c>
      <c r="J19" s="39">
        <v>3</v>
      </c>
      <c r="K19" s="40">
        <f>D19*L2</f>
        <v>466.62209999999999</v>
      </c>
      <c r="L19" s="40">
        <f>E19*L2</f>
        <v>626.39519999999993</v>
      </c>
      <c r="M19" s="40">
        <f>F19*L2</f>
        <v>813.6789</v>
      </c>
    </row>
    <row r="20" spans="2:13" ht="15" thickBot="1" x14ac:dyDescent="0.35">
      <c r="B20" s="39" t="s">
        <v>113</v>
      </c>
      <c r="C20" s="39">
        <v>2</v>
      </c>
      <c r="D20" s="39">
        <v>0.441</v>
      </c>
      <c r="E20" s="39">
        <v>0.58099999999999996</v>
      </c>
      <c r="F20" s="39">
        <v>0.755</v>
      </c>
      <c r="I20" s="39" t="s">
        <v>113</v>
      </c>
      <c r="J20" s="39">
        <v>2</v>
      </c>
      <c r="K20" s="40">
        <f>D20*L2</f>
        <v>466.62209999999999</v>
      </c>
      <c r="L20" s="40">
        <f>E20*L2</f>
        <v>614.75609999999995</v>
      </c>
      <c r="M20" s="40">
        <f>F20*L2</f>
        <v>798.86549999999988</v>
      </c>
    </row>
    <row r="21" spans="2:13" ht="15" thickBot="1" x14ac:dyDescent="0.35">
      <c r="B21" s="39" t="s">
        <v>114</v>
      </c>
      <c r="C21" s="39">
        <v>1</v>
      </c>
      <c r="D21" s="39">
        <v>0.441</v>
      </c>
      <c r="E21" s="39">
        <v>0.56200000000000006</v>
      </c>
      <c r="F21" s="39">
        <v>0.73099999999999998</v>
      </c>
      <c r="I21" s="39" t="s">
        <v>114</v>
      </c>
      <c r="J21" s="39">
        <v>1</v>
      </c>
      <c r="K21" s="40">
        <f>D21*L2</f>
        <v>466.62209999999999</v>
      </c>
      <c r="L21" s="40">
        <f>E21*L2</f>
        <v>594.65219999999999</v>
      </c>
      <c r="M21" s="40">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kopējais</vt:lpstr>
      <vt:lpstr>bāzes alga 2024</vt:lpstr>
      <vt:lpstr>pa amatiem</vt:lpstr>
      <vt:lpstr>pa amatiem 2024</vt:lpstr>
      <vt:lpstr>Sheet1</vt:lpstr>
      <vt:lpstr>KNAB 2022</vt:lpstr>
      <vt:lpstr>skala 2024</vt:lpstr>
      <vt:lpstr>statistikas dati pa sektoriem </vt:lpstr>
      <vt:lpstr>Sheet2</vt:lpstr>
      <vt:lpstr>'skala 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2024-01-03T12:01:09Z</cp:lastPrinted>
  <dcterms:created xsi:type="dcterms:W3CDTF">2019-03-27T09:42:11Z</dcterms:created>
  <dcterms:modified xsi:type="dcterms:W3CDTF">2024-01-05T16:11:43Z</dcterms:modified>
</cp:coreProperties>
</file>